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Volumes/My Passport/Catanduvas/2020/CALCAMENTO ESTADUAL - 2.500/"/>
    </mc:Choice>
  </mc:AlternateContent>
  <xr:revisionPtr revIDLastSave="0" documentId="13_ncr:1_{A1BAC817-234F-2B44-A8C6-5A00F3A08327}" xr6:coauthVersionLast="45" xr6:coauthVersionMax="45" xr10:uidLastSave="{00000000-0000-0000-0000-000000000000}"/>
  <bookViews>
    <workbookView xWindow="6900" yWindow="460" windowWidth="26360" windowHeight="20660" tabRatio="836" firstSheet="3" activeTab="7" xr2:uid="{00000000-000D-0000-FFFF-FFFF00000000}"/>
  </bookViews>
  <sheets>
    <sheet name="Plan1 ORIENTAÇÕES PREENCHIMENTO" sheetId="11" r:id="rId1"/>
    <sheet name="Plan2 1.DADOS,2.OBJ e 2.1.Vigên" sheetId="1" r:id="rId2"/>
    <sheet name="Plan3 2.2. QUADRO RESUMO" sheetId="7" r:id="rId3"/>
    <sheet name="Plan4 2.3. OPERAÇÕES" sheetId="2" r:id="rId4"/>
    <sheet name="Plan5 3. JUSTIFIC. e 4.BENEFIC." sheetId="8" r:id="rId5"/>
    <sheet name="Plan 6 5. METAS e 6.ETAPAS" sheetId="17" r:id="rId6"/>
    <sheet name="Plan7 7. PLANO DE APLICAÇÃO" sheetId="4" r:id="rId7"/>
    <sheet name="Plan8 8.PREVISÃO e 9 CRONOGRAMA" sheetId="15" r:id="rId8"/>
    <sheet name="Plan9 10. ASSINATURAS" sheetId="16" r:id="rId9"/>
  </sheets>
  <definedNames>
    <definedName name="_xlnm.Print_Area" localSheetId="0">'Plan1 ORIENTAÇÕES PREENCHIMENTO'!$A$1:$K$40</definedName>
    <definedName name="_xlnm.Print_Area" localSheetId="1">'Plan2 1.DADOS,2.OBJ e 2.1.Vigên'!$A$1:$H$34</definedName>
    <definedName name="_xlnm.Print_Area" localSheetId="3">'Plan4 2.3. OPERAÇÕES'!$A$1:$M$32</definedName>
    <definedName name="_xlnm.Print_Area" localSheetId="6">'Plan7 7. PLANO DE APLICAÇÃO'!$A$1:$G$30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5" l="1"/>
  <c r="K29" i="15"/>
  <c r="L9" i="2" l="1"/>
  <c r="L10" i="2"/>
  <c r="L11" i="2"/>
  <c r="L12" i="2"/>
  <c r="L13" i="2"/>
  <c r="L14" i="2"/>
  <c r="L15" i="2"/>
  <c r="L16" i="2"/>
  <c r="L17" i="2"/>
  <c r="L18" i="2"/>
  <c r="L19" i="2"/>
  <c r="L20" i="2"/>
  <c r="L8" i="2"/>
  <c r="R9" i="2" l="1"/>
  <c r="R10" i="2"/>
  <c r="R11" i="2"/>
  <c r="R12" i="2"/>
  <c r="R13" i="2"/>
  <c r="R14" i="2"/>
  <c r="R15" i="2"/>
  <c r="R16" i="2"/>
  <c r="R17" i="2"/>
  <c r="R18" i="2"/>
  <c r="R19" i="2"/>
  <c r="R20" i="2"/>
  <c r="R8" i="2"/>
  <c r="P9" i="2"/>
  <c r="P10" i="2"/>
  <c r="P11" i="2"/>
  <c r="P12" i="2"/>
  <c r="P13" i="2"/>
  <c r="P14" i="2"/>
  <c r="P15" i="2"/>
  <c r="P16" i="2"/>
  <c r="P17" i="2"/>
  <c r="P18" i="2"/>
  <c r="P19" i="2"/>
  <c r="P20" i="2"/>
  <c r="P8" i="2"/>
  <c r="F18" i="2" l="1"/>
  <c r="B17" i="16" l="1"/>
  <c r="F12" i="7"/>
  <c r="F13" i="7" s="1"/>
  <c r="F14" i="7" s="1"/>
  <c r="I8" i="2"/>
  <c r="H7" i="2"/>
  <c r="J7" i="2" s="1"/>
  <c r="H8" i="2"/>
  <c r="I9" i="2" l="1"/>
  <c r="O8" i="2"/>
  <c r="E7" i="17"/>
  <c r="I10" i="2" l="1"/>
  <c r="H17" i="2"/>
  <c r="H18" i="2"/>
  <c r="H19" i="2"/>
  <c r="H20" i="2"/>
  <c r="O20" i="2" s="1"/>
  <c r="H21" i="2"/>
  <c r="H22" i="2"/>
  <c r="I11" i="2" l="1"/>
  <c r="I9" i="7"/>
  <c r="I10" i="7"/>
  <c r="I12" i="7"/>
  <c r="I13" i="7"/>
  <c r="I14" i="7"/>
  <c r="I15" i="7"/>
  <c r="I16" i="7"/>
  <c r="I17" i="7"/>
  <c r="I18" i="7"/>
  <c r="I19" i="7"/>
  <c r="I20" i="7"/>
  <c r="I21" i="7"/>
  <c r="I22" i="7"/>
  <c r="I23" i="7"/>
  <c r="I8" i="7"/>
  <c r="H15" i="7"/>
  <c r="H16" i="7"/>
  <c r="H17" i="7"/>
  <c r="H18" i="7"/>
  <c r="H19" i="7"/>
  <c r="H20" i="7"/>
  <c r="H21" i="7"/>
  <c r="H22" i="7"/>
  <c r="H23" i="7"/>
  <c r="I12" i="2" l="1"/>
  <c r="I24" i="7"/>
  <c r="H12" i="2"/>
  <c r="H14" i="2"/>
  <c r="H13" i="2"/>
  <c r="H10" i="2"/>
  <c r="O10" i="2" s="1"/>
  <c r="I13" i="2" l="1"/>
  <c r="O12" i="2"/>
  <c r="J23" i="7"/>
  <c r="J22" i="7"/>
  <c r="J21" i="7"/>
  <c r="J20" i="7"/>
  <c r="J19" i="7"/>
  <c r="J18" i="7"/>
  <c r="J17" i="7"/>
  <c r="J16" i="7"/>
  <c r="J15" i="7"/>
  <c r="J14" i="7"/>
  <c r="J13" i="7"/>
  <c r="J12" i="7"/>
  <c r="J10" i="7"/>
  <c r="J9" i="7"/>
  <c r="J8" i="7"/>
  <c r="A29" i="8"/>
  <c r="I14" i="2" l="1"/>
  <c r="O13" i="2"/>
  <c r="E24" i="7"/>
  <c r="I15" i="2" l="1"/>
  <c r="O14" i="2"/>
  <c r="H16" i="2"/>
  <c r="H11" i="2"/>
  <c r="O11" i="2" s="1"/>
  <c r="H15" i="2"/>
  <c r="E25" i="7"/>
  <c r="B26" i="1" s="1"/>
  <c r="E29" i="8"/>
  <c r="I16" i="2" l="1"/>
  <c r="O15" i="2"/>
  <c r="J24" i="7"/>
  <c r="H9" i="2" s="1"/>
  <c r="O9" i="2" s="1"/>
  <c r="J21" i="2"/>
  <c r="K21" i="2" s="1"/>
  <c r="J22" i="2"/>
  <c r="K22" i="2" s="1"/>
  <c r="I17" i="2" l="1"/>
  <c r="O16" i="2"/>
  <c r="E26" i="1"/>
  <c r="H23" i="2"/>
  <c r="I18" i="2" l="1"/>
  <c r="O17" i="2" l="1"/>
  <c r="I19" i="2"/>
  <c r="O19" i="2" s="1"/>
  <c r="O18" i="2"/>
  <c r="J23" i="2" l="1"/>
  <c r="O23" i="2"/>
  <c r="D29" i="4"/>
  <c r="E28" i="4"/>
  <c r="E29" i="4"/>
  <c r="C26" i="4"/>
  <c r="C29" i="4"/>
  <c r="K32" i="15" s="1"/>
  <c r="C25" i="4"/>
  <c r="C28" i="4"/>
  <c r="H32" i="15" s="1"/>
  <c r="C27" i="4"/>
  <c r="E32" i="15" s="1"/>
  <c r="J27" i="2" l="1"/>
  <c r="A8" i="4" s="1"/>
  <c r="J7" i="17"/>
  <c r="E26" i="4"/>
  <c r="E25" i="4"/>
  <c r="D27" i="4"/>
  <c r="E27" i="4"/>
  <c r="D28" i="4"/>
  <c r="F28" i="4" s="1"/>
  <c r="D26" i="4"/>
  <c r="F29" i="4"/>
  <c r="I7" i="17" l="1"/>
  <c r="H7" i="17"/>
  <c r="F26" i="4"/>
  <c r="F27" i="4"/>
  <c r="G27" i="4" s="1"/>
  <c r="G28" i="4"/>
  <c r="H33" i="15"/>
  <c r="G29" i="4"/>
  <c r="K33" i="15"/>
  <c r="C30" i="4"/>
  <c r="G26" i="4" l="1"/>
  <c r="E33" i="15"/>
  <c r="D25" i="4"/>
  <c r="F25" i="4" s="1"/>
  <c r="M23" i="2"/>
  <c r="G27" i="2" s="1"/>
  <c r="G25" i="4" l="1"/>
  <c r="E8" i="4"/>
  <c r="E15" i="4" s="1"/>
  <c r="E23" i="4" l="1"/>
  <c r="E24" i="4"/>
  <c r="E22" i="4"/>
  <c r="E30" i="4" l="1"/>
  <c r="H27" i="2"/>
  <c r="F8" i="4" s="1"/>
  <c r="F15" i="4" s="1"/>
  <c r="D8" i="4"/>
  <c r="D15" i="4" s="1"/>
  <c r="D27" i="2" l="1"/>
  <c r="L7" i="2" s="1"/>
  <c r="D24" i="4"/>
  <c r="F24" i="4" s="1"/>
  <c r="D23" i="4"/>
  <c r="F23" i="4" s="1"/>
  <c r="D22" i="4"/>
  <c r="L23" i="2"/>
  <c r="K7" i="2"/>
  <c r="K23" i="2" s="1"/>
  <c r="C27" i="2"/>
  <c r="B8" i="4" l="1"/>
  <c r="B27" i="2"/>
  <c r="F22" i="4"/>
  <c r="D30" i="4"/>
  <c r="G23" i="4"/>
  <c r="G24" i="4"/>
  <c r="H29" i="15"/>
  <c r="F30" i="4" l="1"/>
  <c r="G22" i="4"/>
  <c r="G30" i="4" s="1"/>
</calcChain>
</file>

<file path=xl/sharedStrings.xml><?xml version="1.0" encoding="utf-8"?>
<sst xmlns="http://schemas.openxmlformats.org/spreadsheetml/2006/main" count="373" uniqueCount="271">
  <si>
    <t>1. DADOS CADASTRAIS DO MUNICÍPIO</t>
  </si>
  <si>
    <t>Município:</t>
  </si>
  <si>
    <t>CNPJ:</t>
  </si>
  <si>
    <t>Endereço:</t>
  </si>
  <si>
    <t>UF:</t>
  </si>
  <si>
    <t>CEP:</t>
  </si>
  <si>
    <t>Banco:</t>
  </si>
  <si>
    <t>Agência:</t>
  </si>
  <si>
    <t>Responsável:</t>
  </si>
  <si>
    <t>CPF:</t>
  </si>
  <si>
    <t>2. IDENTIFICAÇÃO DO OBJETO</t>
  </si>
  <si>
    <t>nº</t>
  </si>
  <si>
    <t>Coordenadas Geográficas</t>
  </si>
  <si>
    <t>Início</t>
  </si>
  <si>
    <t>Término</t>
  </si>
  <si>
    <t>Código DER PR</t>
  </si>
  <si>
    <t>Itens</t>
  </si>
  <si>
    <t>BDI %</t>
  </si>
  <si>
    <t>m²</t>
  </si>
  <si>
    <t>m</t>
  </si>
  <si>
    <t>TOTAL</t>
  </si>
  <si>
    <t>3. JUSTIFICATIVA</t>
  </si>
  <si>
    <t>4. BENEFICIÁRIOS</t>
  </si>
  <si>
    <t>5. DEFINIÇÃO E DETALHAMENTO DAS METAS:</t>
  </si>
  <si>
    <t>Meta</t>
  </si>
  <si>
    <t>Natureza Despesa</t>
  </si>
  <si>
    <t>Duração</t>
  </si>
  <si>
    <t>Indicador Físico</t>
  </si>
  <si>
    <t>Total</t>
  </si>
  <si>
    <t>6. ETAPAS DE EXECUÇÃO</t>
  </si>
  <si>
    <t>Fases</t>
  </si>
  <si>
    <t>Especificação</t>
  </si>
  <si>
    <t>Responsável</t>
  </si>
  <si>
    <t>Licitação</t>
  </si>
  <si>
    <t>Município</t>
  </si>
  <si>
    <t>Contratação</t>
  </si>
  <si>
    <t>Fiscalização</t>
  </si>
  <si>
    <t>Empresa Contratada</t>
  </si>
  <si>
    <t>...</t>
  </si>
  <si>
    <t>7 - PLANO DE APLICAÇÃO DOS RECURSOS FINANCEIROS</t>
  </si>
  <si>
    <t>Valores (R$)</t>
  </si>
  <si>
    <t>SEAB</t>
  </si>
  <si>
    <t>8 – PREVISÃO DE INÍCIO E FIM DA EXECUÇÃO DO OBJETO</t>
  </si>
  <si>
    <t>Atividades</t>
  </si>
  <si>
    <t>Período de Execução</t>
  </si>
  <si>
    <t>Final</t>
  </si>
  <si>
    <t>Trecho 01</t>
  </si>
  <si>
    <t>Trecho 02</t>
  </si>
  <si>
    <t>Trecho 03</t>
  </si>
  <si>
    <t>Trecho 04</t>
  </si>
  <si>
    <t>Trecho 05</t>
  </si>
  <si>
    <t>Trecho 06</t>
  </si>
  <si>
    <t>Trecho n</t>
  </si>
  <si>
    <t>9 - CRONOGRAMA DE DESEMBOLSO</t>
  </si>
  <si>
    <t xml:space="preserve">Metas </t>
  </si>
  <si>
    <t>Trimestre</t>
  </si>
  <si>
    <t>10. DECLARAÇÃO DO RESPONSÁVEL TÉCNICO PELA ELABORAÇÃO DO PLANO DE TRABALHO</t>
  </si>
  <si>
    <t>O presente Plano de Trabalho foi por mim elaborado de acordo com as normas técnicas aplicáveis e está compatível com as prioridades de atendimento da agricultura familiar e com os recursos financeiros destinados pelo Projeto de Pavimentação Poliédrica de Estradas Rurais com Pedras Irregulares.</t>
  </si>
  <si>
    <t>Nome:</t>
  </si>
  <si>
    <t>Assinatura</t>
  </si>
  <si>
    <t>Cargo:</t>
  </si>
  <si>
    <t>N.º Registro Conselho de Classe:</t>
  </si>
  <si>
    <t>Local:</t>
  </si>
  <si>
    <t>Data:</t>
  </si>
  <si>
    <t>11. DECLARAÇÃO DO MUNICÍPIO</t>
  </si>
  <si>
    <t>Na qualidade de representante legal do MUNICÍPIO declaro, para fins de prova junto à SEAB, para os efeitos e sob as penas da lei, que inexiste qualquer débito em mora ou situação de inadimplência com o Tesouro Nacional ou qualquer órgão da Administração Pública Federal que impeça a transferência de recursos oriundos de dotações consignadas nos Orçamentos do Estado ou da União, na forma deste Plano de Trabalho.</t>
  </si>
  <si>
    <t>12 - PARECER TÉCNICO DO GESTOR DO CONVÊNIO PELA SEAB (Chefe do NR)</t>
  </si>
  <si>
    <t>13.  MANIFESTAÇÃO DO DEAGRO – SEDE</t>
  </si>
  <si>
    <t>Atestamos, para os devidos fins, que este Plano de Trabalho se encontra em condições técnicas para a sua aprovação pelo Sr. Secretário da Agricultura e do Abastecimento.</t>
  </si>
  <si>
    <t>13.1. Técnico do DEAGRO-Sede.</t>
  </si>
  <si>
    <t>________________________________________</t>
  </si>
  <si>
    <t>13.2. Chefe do Departamento de Desenvolvimento Rural Sustentável - DEAGRO.</t>
  </si>
  <si>
    <t>______________________________________</t>
  </si>
  <si>
    <t>Márcio da Silva</t>
  </si>
  <si>
    <t>CREA-SC 7.857/D</t>
  </si>
  <si>
    <t>14. APROVAÇÃO DA SEAB</t>
  </si>
  <si>
    <t>Secretário de Estado da Agricultura e do Abastecimento.</t>
  </si>
  <si>
    <t>PROJETO DE PAVIMENTAÇÃO POLIÉDRICA DE ESTRADAS RURAIS COM  PEDRAS IRREGULARES</t>
  </si>
  <si>
    <t>Qtd.</t>
  </si>
  <si>
    <t>Valor unitário (R$)</t>
  </si>
  <si>
    <t>Conta Corrente:</t>
  </si>
  <si>
    <t>Estrada Rural/ Trechos</t>
  </si>
  <si>
    <t>RG/Órgão Espedidor:</t>
  </si>
  <si>
    <t>Telefone:</t>
  </si>
  <si>
    <t>Unid.</t>
  </si>
  <si>
    <t>Total s/ BDI (R$)</t>
  </si>
  <si>
    <t>Total c/ BDI (R$)</t>
  </si>
  <si>
    <t>Custo Transp. (R$)</t>
  </si>
  <si>
    <t>quilômetros e</t>
  </si>
  <si>
    <t>metros quadrados.</t>
  </si>
  <si>
    <t>Total (R$)</t>
  </si>
  <si>
    <t>Todas as atividades serão objeto de fiscalização da SEAB/DEAGRO.</t>
  </si>
  <si>
    <t>Para efeito de comprovação de execução parcial e/ou total da obra junto à fiscalização da SEAB/DEAGRO, será considerado o parâmetro de 300 a 500 metros por mês (1.000 metros / trimestre).</t>
  </si>
  <si>
    <t>__________________________</t>
  </si>
  <si>
    <t>Norberto Anacleto Ortigara</t>
  </si>
  <si>
    <t>(Assinatura: nome, registro no conselho de classe)</t>
  </si>
  <si>
    <t>Curitiba,  __ /__ /2020</t>
  </si>
  <si>
    <r>
      <t xml:space="preserve">Promover a pavimentação do(s) trecho(s) da(s) estrada(s) rural (is) em consonância com as diretrizes do </t>
    </r>
    <r>
      <rPr>
        <b/>
        <sz val="12"/>
        <color theme="1"/>
        <rFont val="Arial"/>
        <family val="2"/>
      </rPr>
      <t>PROJETO DE PAVIMENTAÇÃO POLIÉDRICA DE ESTRADAS RURAIS COM PEDRAS IRREGULARES</t>
    </r>
    <r>
      <rPr>
        <sz val="12"/>
        <color theme="1"/>
        <rFont val="Arial"/>
        <family val="2"/>
      </rPr>
      <t>, num total de:</t>
    </r>
  </si>
  <si>
    <r>
      <t xml:space="preserve">3.1. Início da execução/vigência: </t>
    </r>
    <r>
      <rPr>
        <i/>
        <sz val="12"/>
        <color theme="1"/>
        <rFont val="Arial"/>
        <family val="2"/>
      </rPr>
      <t>após a publicação no DIOE</t>
    </r>
  </si>
  <si>
    <r>
      <t xml:space="preserve">3.2. Término da execução/vigência: </t>
    </r>
    <r>
      <rPr>
        <i/>
        <sz val="12"/>
        <color theme="1"/>
        <rFont val="Arial"/>
        <family val="2"/>
      </rPr>
      <t>número de meses após a publicação no DIOE</t>
    </r>
  </si>
  <si>
    <t>meses.</t>
  </si>
  <si>
    <t>Qtde. de agricultores</t>
  </si>
  <si>
    <t>Nome da comunidade</t>
  </si>
  <si>
    <t>Total de comunidades:</t>
  </si>
  <si>
    <t>Valor Global</t>
  </si>
  <si>
    <t>Contrapartida Município</t>
  </si>
  <si>
    <t>%</t>
  </si>
  <si>
    <t xml:space="preserve">Área </t>
  </si>
  <si>
    <t>N.º DE MESES:</t>
  </si>
  <si>
    <t>"LOGO
Município"</t>
  </si>
  <si>
    <t>PROJETO DE PAVIMENTAÇÃO POLIÉDRICA DE ESTRADAS 
RURAIS COM  PEDRAS IRREGULARES</t>
  </si>
  <si>
    <t>PROJETO DE PAVIMENTAÇÃO POLIÉDRICA DE ESTRADAS
 RURAIS COM  PEDRAS IRREGULARES</t>
  </si>
  <si>
    <t>1 . ORIENTAÇÕES PARA O PREENCHIMENTO DA PLANILHA</t>
  </si>
  <si>
    <r>
      <t xml:space="preserve">Todas as células preenchidas de VERDE são resultados automáticos de fórmulas e </t>
    </r>
    <r>
      <rPr>
        <b/>
        <sz val="12"/>
        <color theme="1"/>
        <rFont val="Arial"/>
        <family val="2"/>
      </rPr>
      <t xml:space="preserve">NÃO PODEM SER MODIFICADAS.
</t>
    </r>
    <r>
      <rPr>
        <sz val="10"/>
        <color theme="1"/>
        <rFont val="Arial"/>
        <family val="2"/>
      </rPr>
      <t>Caso haja necessidade de incluir novas linhas na planilha é importante verificar se as fórmulas estão contemplando todas as células, conferindo o Número e Letra na fórmula ao clicar nelas. Nesse caso, excepcionalmente, deve-se fazer a correção da fórmula para anular erros (por isso as células não foram bloqueadas).</t>
    </r>
  </si>
  <si>
    <r>
      <t xml:space="preserve">Todas as células com a cor AZUL devem ser preenchidas pelo </t>
    </r>
    <r>
      <rPr>
        <b/>
        <sz val="12"/>
        <color theme="1"/>
        <rFont val="Arial"/>
        <family val="2"/>
      </rPr>
      <t>MUNICÍPIO</t>
    </r>
  </si>
  <si>
    <t>MUNICÍPIO</t>
  </si>
  <si>
    <r>
      <t xml:space="preserve">A logomarca do município deve ser inserida na primeira célula de todas as páginas conforme indicado pelo texto </t>
    </r>
    <r>
      <rPr>
        <b/>
        <sz val="12"/>
        <color theme="1"/>
        <rFont val="Arial"/>
        <family val="2"/>
      </rPr>
      <t>"Logo Município"</t>
    </r>
  </si>
  <si>
    <t>Cargo</t>
  </si>
  <si>
    <t>Aprovamos, para os devidos fins, este Plano de Trabalho por encontrar-se em conformidade com as diretrizes do Projeto de Pavimentação Poliédrica de Estradas Rurais com Pedras Irregulares, estando apto para sua efetivação via convênio.</t>
  </si>
  <si>
    <t>1.1</t>
  </si>
  <si>
    <t>1.2</t>
  </si>
  <si>
    <t>1.4</t>
  </si>
  <si>
    <t>1.3</t>
  </si>
  <si>
    <t>2.1</t>
  </si>
  <si>
    <t>2.2</t>
  </si>
  <si>
    <t>2.3</t>
  </si>
  <si>
    <r>
      <t xml:space="preserve">Caso a </t>
    </r>
    <r>
      <rPr>
        <b/>
        <sz val="12"/>
        <color theme="1"/>
        <rFont val="Arial"/>
        <family val="2"/>
      </rPr>
      <t>largura de alguma coluna</t>
    </r>
    <r>
      <rPr>
        <sz val="12"/>
        <color theme="1"/>
        <rFont val="Arial"/>
        <family val="2"/>
      </rPr>
      <t xml:space="preserve"> precise ser modificada, para impressão não cortar a página, clicar em Exibir &gt; </t>
    </r>
    <r>
      <rPr>
        <b/>
        <sz val="12"/>
        <color theme="1"/>
        <rFont val="Arial"/>
        <family val="2"/>
      </rPr>
      <t>Vizualização da Quebra de Página: arrastar a linha de quebra para contemplar toda a tabela. Depois Exibir &gt; Normal, para voltar à visualização de planilha.</t>
    </r>
  </si>
  <si>
    <r>
      <t xml:space="preserve">Com o documento físico em mãos, após assinado, este será escaneado e salvo no formato </t>
    </r>
    <r>
      <rPr>
        <b/>
        <sz val="12"/>
        <color theme="1"/>
        <rFont val="Arial"/>
        <family val="2"/>
      </rPr>
      <t xml:space="preserve">pdf. </t>
    </r>
    <r>
      <rPr>
        <sz val="12"/>
        <color theme="1"/>
        <rFont val="Arial"/>
        <family val="2"/>
      </rPr>
      <t>Então pode ser inserido normalmente no e-protocolo.</t>
    </r>
  </si>
  <si>
    <r>
      <t xml:space="preserve">Também deverá ser inserido no e-protocolo outra versão do </t>
    </r>
    <r>
      <rPr>
        <b/>
        <sz val="12"/>
        <color theme="1"/>
        <rFont val="Arial"/>
        <family val="2"/>
      </rPr>
      <t>Plano de Trabalho no formato excel,</t>
    </r>
    <r>
      <rPr>
        <sz val="12"/>
        <color theme="1"/>
        <rFont val="Arial"/>
        <family val="2"/>
      </rPr>
      <t xml:space="preserve"> como anexo. 
A opção de inserir anexos está localizada logo antes da etapa de encaminhamento conforme exposto na imagem abaixo.</t>
    </r>
  </si>
  <si>
    <t>Quantidade de parcelas:</t>
  </si>
  <si>
    <t>Valor da Parcela</t>
  </si>
  <si>
    <t>Custo (R$)</t>
  </si>
  <si>
    <t>2.1. Período de Vigência</t>
  </si>
  <si>
    <t>2.2. Quadro Resumo (Total das Estradas Rurais/trechos indicados nos RTV’s)</t>
  </si>
  <si>
    <t>2.3. Operações a serem executadas nos trechos ( R$ DER/PR)</t>
  </si>
  <si>
    <t>Descrição</t>
  </si>
  <si>
    <t>Unit./km</t>
  </si>
  <si>
    <t>Unit./m²</t>
  </si>
  <si>
    <t>Extensão (m)</t>
  </si>
  <si>
    <t>Serviços (R$)</t>
  </si>
  <si>
    <t>(R$)</t>
  </si>
  <si>
    <t>Dinheiro (R$)</t>
  </si>
  <si>
    <t>3 . ÍNDICE DE PASTAS DA PLANILHA</t>
  </si>
  <si>
    <t>Orientações</t>
  </si>
  <si>
    <t>1. Dados Cadastrais do Município</t>
  </si>
  <si>
    <t>2. Identificação do Objeto</t>
  </si>
  <si>
    <t>3. Justificativa</t>
  </si>
  <si>
    <t>4. Beneficiários</t>
  </si>
  <si>
    <t>5. Definição e detalhamento das metas</t>
  </si>
  <si>
    <t>6. Etapas de execução</t>
  </si>
  <si>
    <t>7. Plano de Aplicação dos Recursos Financeiros</t>
  </si>
  <si>
    <t>8. Previsão de início e fim da execução do objeto</t>
  </si>
  <si>
    <t>9. Cronograma de desenbolso</t>
  </si>
  <si>
    <t>10. Declaração do Responsável Técnico pela Elaboração do Plano de Trabalho</t>
  </si>
  <si>
    <t>11.  Declaração do Município</t>
  </si>
  <si>
    <t>13. Manifestação do DEAGRO</t>
  </si>
  <si>
    <t>14. Aprovação pela SEAB</t>
  </si>
  <si>
    <t>12. Parecer Técnico do Gestor do Convênio pela SEAB (Chefe do NR)</t>
  </si>
  <si>
    <t>Conteúdo</t>
  </si>
  <si>
    <r>
      <t xml:space="preserve">2 . ORIENTAÇÕES PARA INCLUSÃO DO PLANO DE TRABALHO NO </t>
    </r>
    <r>
      <rPr>
        <b/>
        <sz val="14"/>
        <color theme="1"/>
        <rFont val="Arial"/>
        <family val="2"/>
      </rPr>
      <t>E-PROTOCOLO</t>
    </r>
  </si>
  <si>
    <t>Plan</t>
  </si>
  <si>
    <t>TOTAL/Km</t>
  </si>
  <si>
    <t>TOTAL/M</t>
  </si>
  <si>
    <t>Parcelas (R$)</t>
  </si>
  <si>
    <t>Número de Parcelas</t>
  </si>
  <si>
    <t>Larg. Cordão (m)</t>
  </si>
  <si>
    <t>Largura total (m)</t>
  </si>
  <si>
    <t>Área calçamento (m²)</t>
  </si>
  <si>
    <t>Área a ser pavimentada total (m²)</t>
  </si>
  <si>
    <t>EM SERVIÇO (R$)</t>
  </si>
  <si>
    <t>FINANCEIRA (R$)</t>
  </si>
  <si>
    <t>1.5</t>
  </si>
  <si>
    <r>
      <t xml:space="preserve">O valor de contrapartida municipal </t>
    </r>
    <r>
      <rPr>
        <b/>
        <sz val="12"/>
        <color theme="1"/>
        <rFont val="Arial"/>
        <family val="2"/>
      </rPr>
      <t>não deve ser menos de 5% do valor total</t>
    </r>
    <r>
      <rPr>
        <sz val="12"/>
        <color theme="1"/>
        <rFont val="Arial"/>
        <family val="2"/>
      </rPr>
      <t xml:space="preserve">. 
</t>
    </r>
    <r>
      <rPr>
        <sz val="12"/>
        <color theme="1"/>
        <rFont val="Arial"/>
        <family val="2"/>
      </rPr>
      <t xml:space="preserve">Na </t>
    </r>
    <r>
      <rPr>
        <b/>
        <sz val="12"/>
        <color theme="1"/>
        <rFont val="Arial"/>
        <family val="2"/>
      </rPr>
      <t>Plan 4</t>
    </r>
    <r>
      <rPr>
        <sz val="12"/>
        <color theme="1"/>
        <rFont val="Arial"/>
        <family val="2"/>
      </rPr>
      <t>, após inserido o valor desta, a porcentagem ficará vermelha se este estiver abaixo de 5%, devendo a mesma ser corrigida até atingir a porcentagem mínima.</t>
    </r>
  </si>
  <si>
    <t>Larg. Calc. (m)</t>
  </si>
  <si>
    <t>FINANCEIRA R$</t>
  </si>
  <si>
    <t>R$</t>
  </si>
  <si>
    <t>CONTRAPARTIDA (MUNICÍPIO)</t>
  </si>
  <si>
    <t>FÍSICA/SERVIÇOS</t>
  </si>
  <si>
    <t>Natureza de despesa</t>
  </si>
  <si>
    <t>2.2. Quadro Resumo (Total das Estradas Rurais/trechos indicados nos RTV’s*)</t>
  </si>
  <si>
    <t>*Relatório Técnico de Vistoria (01 por trecho/estrada rural)</t>
  </si>
  <si>
    <t>2.3. Operações a serem executadas nos trechos ( * Obrigatoriamente usar como referência: Tabelas de custos SEIL/DER/PR)</t>
  </si>
  <si>
    <r>
      <t xml:space="preserve">Para </t>
    </r>
    <r>
      <rPr>
        <b/>
        <sz val="12"/>
        <color theme="1"/>
        <rFont val="Arial"/>
        <family val="2"/>
      </rPr>
      <t>assinatura,</t>
    </r>
    <r>
      <rPr>
        <sz val="12"/>
        <color theme="1"/>
        <rFont val="Arial"/>
        <family val="2"/>
      </rPr>
      <t xml:space="preserve"> há duas opções:
</t>
    </r>
    <r>
      <rPr>
        <b/>
        <sz val="12"/>
        <color theme="1"/>
        <rFont val="Arial"/>
        <family val="2"/>
      </rPr>
      <t>a)</t>
    </r>
    <r>
      <rPr>
        <sz val="12"/>
        <color theme="1"/>
        <rFont val="Arial"/>
        <family val="2"/>
      </rPr>
      <t xml:space="preserve"> Preferencialmente, salvar o documento em .pdf (selecionar todas as pastas da planilha antes de converter para que todas sejam incluídas no documento). Inserir no e-protocolo e assinar eletronicamente;</t>
    </r>
    <r>
      <rPr>
        <b/>
        <sz val="12"/>
        <color theme="1"/>
        <rFont val="Arial"/>
        <family val="2"/>
      </rPr>
      <t xml:space="preserve">
b)</t>
    </r>
    <r>
      <rPr>
        <sz val="12"/>
        <color theme="1"/>
        <rFont val="Arial"/>
        <family val="2"/>
      </rPr>
      <t xml:space="preserve"> Ou o documento pode ser impresso englobando todas as pastas do excel. Acessar:
Arquivo&gt; Imprimir&gt; Configurações&gt; Imprimir Toda a Pasta de Trabalho.
Com o documento físico em mãos, após assinado, este será escaneado e salvo no formato pdf. Então pode ser inserido normalmente no e-protocolo.</t>
    </r>
  </si>
  <si>
    <t>Parcela (R$) – 2020</t>
  </si>
  <si>
    <t>Parcela (R$) – 2021</t>
  </si>
  <si>
    <t>1º</t>
  </si>
  <si>
    <t>2º</t>
  </si>
  <si>
    <t>3º</t>
  </si>
  <si>
    <t>4º</t>
  </si>
  <si>
    <t>PR</t>
  </si>
  <si>
    <t>4.4.90.51.00</t>
  </si>
  <si>
    <t>Aquisição de serviços</t>
  </si>
  <si>
    <t>PREFEITO MUNICIPAL</t>
  </si>
  <si>
    <t>E-mail:</t>
  </si>
  <si>
    <t>CATANDUVAS</t>
  </si>
  <si>
    <t>76.208.842/0001-03</t>
  </si>
  <si>
    <t xml:space="preserve">AV. DOS PIONEIROS 500, CENTRO </t>
  </si>
  <si>
    <t>85470-000</t>
  </si>
  <si>
    <t>MOISES APARECIDO DE SOUZA</t>
  </si>
  <si>
    <t>ESTRADA P/ COM. VARGUINHAS</t>
  </si>
  <si>
    <t>ESTRADA P/ ATERRO MUNICIPAL - PROX. SEDE</t>
  </si>
  <si>
    <t>22J 282148E 7213151 S</t>
  </si>
  <si>
    <t>22J 281198E 7213339 S</t>
  </si>
  <si>
    <t>22J 284695E 7221583 S</t>
  </si>
  <si>
    <t xml:space="preserve">22J 285391E 7220859 S </t>
  </si>
  <si>
    <t>ESTRADA TRENTO</t>
  </si>
  <si>
    <t>22J 284446E 7216905 S</t>
  </si>
  <si>
    <t>22J 285575E 7216772 S</t>
  </si>
  <si>
    <t>TRECHOS PROX. SEDE MUNICIPAL</t>
  </si>
  <si>
    <t>TRECHOS PROX. DISTRITO DE IBIRACEMA</t>
  </si>
  <si>
    <t>TRECHO ESTRADA PRINCIPAL DESTINO SEDE MUNICIPAL</t>
  </si>
  <si>
    <t>22J  268680, 7194695</t>
  </si>
  <si>
    <t>22J  271497, 7200587</t>
  </si>
  <si>
    <t>ESTRADA P/ RIO DOS PORCOS</t>
  </si>
  <si>
    <t>22J  268573, 7194282</t>
  </si>
  <si>
    <t>22J  268590, 7194298</t>
  </si>
  <si>
    <t>ESTRADA SAÍDA P/ TRÊS BARRAS</t>
  </si>
  <si>
    <t>22J  268713, 7193338</t>
  </si>
  <si>
    <t>22J  268565, 7193067</t>
  </si>
  <si>
    <t>Desmatamento e limpeza diam. até 30cm</t>
  </si>
  <si>
    <t>Escarificação, conformação e compactação do subleito</t>
  </si>
  <si>
    <t>Regularização compac.subleito 100% PN (B)</t>
  </si>
  <si>
    <t>Conformação de subleito e adequação da inclinação de pista</t>
  </si>
  <si>
    <t>Colchão de argila p/ pav. Poliédrico</t>
  </si>
  <si>
    <t>Extracão, carga, transp. preparo e assentamento do poliedro</t>
  </si>
  <si>
    <t>Extração, carga, transp. assent. cordão lat. pedra p/ pav. Poliédrico</t>
  </si>
  <si>
    <t>Contencão lateral c/ solo local p/ pav. Poliédrico</t>
  </si>
  <si>
    <t>Enchimento c/ argila p/ pav. Poliédrico</t>
  </si>
  <si>
    <t>Compactacão de pavimento poliédrico</t>
  </si>
  <si>
    <t>Esc. de vala lateral rasa c/motoniveladora</t>
  </si>
  <si>
    <t>Placa sinalização c/ película refletiva</t>
  </si>
  <si>
    <t>Suporte de madeira 3"x3" p/ placa sinalização, h=3,00m</t>
  </si>
  <si>
    <t>DER - 511200</t>
  </si>
  <si>
    <t>DER - 401160</t>
  </si>
  <si>
    <t>DER - 532600</t>
  </si>
  <si>
    <t>DER - 521450</t>
  </si>
  <si>
    <t>DER - 535200</t>
  </si>
  <si>
    <t>DER - 575100</t>
  </si>
  <si>
    <t>DER - 532650</t>
  </si>
  <si>
    <t>DER - 532700</t>
  </si>
  <si>
    <t>DER - 401140</t>
  </si>
  <si>
    <t>m2</t>
  </si>
  <si>
    <t>unid.</t>
  </si>
  <si>
    <t>SEDE</t>
  </si>
  <si>
    <t>Execução de Trechos de aproximadadmente 1.000 m por trimestre</t>
  </si>
  <si>
    <t>TRECHO 02 - ESTRADA TRENTO - 1200 m</t>
  </si>
  <si>
    <t>TRECHO 01 - ATERRO - 600 m</t>
  </si>
  <si>
    <t>TRECHO 03 - ESTRADA VARGUINHAS - 1000 m</t>
  </si>
  <si>
    <t>DISTRITO IBIRACEMA</t>
  </si>
  <si>
    <t>TRECHO ESTRADA PRINCIPAL - 0 a 4000 m</t>
  </si>
  <si>
    <t>TRECHO ESTRADA PRINCIPAL - 4000 a 8000 m</t>
  </si>
  <si>
    <t>TRECHO ESTRADA P/ TRES BARRAS E RIO DOS PORCOS - 800 m</t>
  </si>
  <si>
    <t>LUCAS MATHIAS DOS SANTOS SILVA</t>
  </si>
  <si>
    <t>ENGENHEIRO CIVIL</t>
  </si>
  <si>
    <t>CREA PR 89.858/D</t>
  </si>
  <si>
    <t>CASCAVEL</t>
  </si>
  <si>
    <t>BANCO DO BRASIL</t>
  </si>
  <si>
    <t>1759-0</t>
  </si>
  <si>
    <t>842.080.829-68</t>
  </si>
  <si>
    <t>Rua Professor Adauto, 430.</t>
  </si>
  <si>
    <t>planejamento@catanduvas.pr.gov.br</t>
  </si>
  <si>
    <t>(45) 3234-8500</t>
  </si>
  <si>
    <t>4.250.754-7 / SESP PR</t>
  </si>
  <si>
    <t>Linha Varginha</t>
  </si>
  <si>
    <t>Linha Trento</t>
  </si>
  <si>
    <t>Distrito de Ibiracema</t>
  </si>
  <si>
    <t>17.950-7</t>
  </si>
  <si>
    <t>DER800000</t>
  </si>
  <si>
    <t>Enleivamento</t>
  </si>
  <si>
    <t>O município possui IDH 0,678, área de 582,00 km² e uma população de 10.202 habitantes segundo dados do IBGE 2010, com população residente na área rural estimada em 4.860 pessoas. Sua área rural representa 96% da área total do município, as áreas representadas pelas principais culturas, são aproximadamente 18.921 Hectares de Lavoura, 20.891 Hectares de Pastagens e 9.223 de Matas e Florestas entre reservas e plantadas. Devido sua alta quilometragem de vias rurais estamadas em mais de 2.300 quilometros fara com a execução do presente convênio melhore a trafegabilidade e proporcione melhores condições de acesso aos usuários, ao transporte escolar e principalmente possibilitar um melhor escoamento da produção agrícolas do interior às cerealistas localizadas na cidade e principalmente mais segurança e comodidade a todos os usuários que utilizarem as estradas objeto do presente projeto. Todas as vias a serem contempladas são vias já consolidadas e de uso comum do povo sendo as mesmas vias principais de acesso a centro urbano do município.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</si>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</sst>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* #,##0_-;\-* #,##0_-;_-* &quot;-&quot;??_-;_-@_-"/>
    <numFmt numFmtId="166" formatCode="#,##0.00_ ;\-#,##0.00\ "/>
    <numFmt numFmtId="167" formatCode="0.000%"/>
    <numFmt numFmtId="168" formatCode="0.0000"/>
    <numFmt numFmtId="169" formatCode="&quot;R$&quot;#,##0.0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4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3"/>
      <color theme="1"/>
      <name val="Arial"/>
      <family val="2"/>
    </font>
    <font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99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17">
    <xf numFmtId="0" fontId="0" fillId="0" borderId="0" xfId="0"/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0" fontId="13" fillId="2" borderId="0" xfId="0" applyFont="1" applyFill="1"/>
    <xf numFmtId="0" fontId="14" fillId="2" borderId="0" xfId="0" applyFont="1" applyFill="1"/>
    <xf numFmtId="0" fontId="13" fillId="0" borderId="0" xfId="0" applyFont="1" applyAlignment="1"/>
    <xf numFmtId="0" fontId="12" fillId="2" borderId="0" xfId="0" applyFont="1" applyFill="1"/>
    <xf numFmtId="0" fontId="14" fillId="3" borderId="8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3" fillId="0" borderId="0" xfId="0" applyFont="1" applyAlignment="1">
      <alignment horizontal="left" vertical="top" wrapText="1"/>
    </xf>
    <xf numFmtId="0" fontId="13" fillId="4" borderId="2" xfId="0" applyFont="1" applyFill="1" applyBorder="1" applyAlignment="1">
      <alignment horizontal="center" vertical="center" wrapText="1"/>
    </xf>
    <xf numFmtId="0" fontId="16" fillId="0" borderId="0" xfId="0" applyFont="1"/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14" fontId="13" fillId="0" borderId="0" xfId="0" applyNumberFormat="1" applyFont="1"/>
    <xf numFmtId="14" fontId="14" fillId="2" borderId="0" xfId="0" applyNumberFormat="1" applyFont="1" applyFill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 vertical="center" wrapText="1"/>
    </xf>
    <xf numFmtId="0" fontId="13" fillId="0" borderId="29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3" fillId="0" borderId="0" xfId="0" applyFont="1" applyFill="1" applyBorder="1"/>
    <xf numFmtId="44" fontId="13" fillId="0" borderId="0" xfId="1" applyFont="1" applyAlignment="1"/>
    <xf numFmtId="44" fontId="16" fillId="0" borderId="0" xfId="0" applyNumberFormat="1" applyFont="1"/>
    <xf numFmtId="0" fontId="14" fillId="0" borderId="0" xfId="0" applyFont="1" applyFill="1" applyAlignment="1"/>
    <xf numFmtId="44" fontId="14" fillId="0" borderId="0" xfId="1" applyFont="1" applyFill="1" applyAlignment="1"/>
    <xf numFmtId="0" fontId="14" fillId="2" borderId="0" xfId="0" applyFont="1" applyFill="1" applyBorder="1" applyAlignment="1"/>
    <xf numFmtId="0" fontId="0" fillId="0" borderId="0" xfId="0" applyFill="1"/>
    <xf numFmtId="0" fontId="0" fillId="2" borderId="0" xfId="0" applyFill="1"/>
    <xf numFmtId="0" fontId="13" fillId="0" borderId="0" xfId="0" applyFont="1" applyAlignment="1">
      <alignment horizontal="left" vertical="top" wrapText="1"/>
    </xf>
    <xf numFmtId="165" fontId="14" fillId="0" borderId="0" xfId="3" applyNumberFormat="1" applyFont="1" applyAlignment="1">
      <alignment vertical="center" wrapText="1"/>
    </xf>
    <xf numFmtId="165" fontId="13" fillId="0" borderId="0" xfId="3" applyNumberFormat="1" applyFont="1"/>
    <xf numFmtId="165" fontId="0" fillId="0" borderId="0" xfId="3" applyNumberFormat="1" applyFont="1"/>
    <xf numFmtId="0" fontId="13" fillId="0" borderId="2" xfId="0" applyFont="1" applyBorder="1"/>
    <xf numFmtId="0" fontId="13" fillId="6" borderId="0" xfId="0" applyFont="1" applyFill="1" applyBorder="1"/>
    <xf numFmtId="0" fontId="13" fillId="0" borderId="24" xfId="0" applyFont="1" applyBorder="1"/>
    <xf numFmtId="0" fontId="18" fillId="0" borderId="0" xfId="0" applyFont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2" xfId="0" applyFont="1" applyFill="1" applyBorder="1"/>
    <xf numFmtId="0" fontId="13" fillId="0" borderId="0" xfId="0" applyFont="1" applyFill="1" applyBorder="1" applyAlignment="1">
      <alignment horizontal="left" vertical="top"/>
    </xf>
    <xf numFmtId="0" fontId="0" fillId="0" borderId="46" xfId="0" applyBorder="1"/>
    <xf numFmtId="0" fontId="13" fillId="0" borderId="0" xfId="0" applyFont="1" applyBorder="1"/>
    <xf numFmtId="0" fontId="0" fillId="0" borderId="0" xfId="0" applyBorder="1"/>
    <xf numFmtId="0" fontId="0" fillId="0" borderId="39" xfId="0" applyBorder="1"/>
    <xf numFmtId="0" fontId="13" fillId="0" borderId="39" xfId="0" applyFont="1" applyBorder="1"/>
    <xf numFmtId="0" fontId="0" fillId="0" borderId="40" xfId="0" applyBorder="1"/>
    <xf numFmtId="0" fontId="0" fillId="0" borderId="44" xfId="0" applyBorder="1"/>
    <xf numFmtId="0" fontId="13" fillId="0" borderId="12" xfId="0" applyFont="1" applyBorder="1"/>
    <xf numFmtId="0" fontId="13" fillId="0" borderId="7" xfId="0" applyFont="1" applyBorder="1"/>
    <xf numFmtId="0" fontId="13" fillId="0" borderId="10" xfId="0" applyFont="1" applyBorder="1"/>
    <xf numFmtId="0" fontId="13" fillId="0" borderId="4" xfId="0" applyFont="1" applyBorder="1"/>
    <xf numFmtId="0" fontId="10" fillId="0" borderId="12" xfId="0" applyFont="1" applyBorder="1"/>
    <xf numFmtId="0" fontId="13" fillId="0" borderId="42" xfId="0" applyFont="1" applyBorder="1"/>
    <xf numFmtId="0" fontId="0" fillId="0" borderId="42" xfId="0" applyBorder="1"/>
    <xf numFmtId="44" fontId="13" fillId="0" borderId="0" xfId="0" applyNumberFormat="1" applyFont="1"/>
    <xf numFmtId="44" fontId="16" fillId="0" borderId="0" xfId="0" applyNumberFormat="1" applyFont="1" applyFill="1" applyBorder="1"/>
    <xf numFmtId="44" fontId="16" fillId="0" borderId="0" xfId="1" applyFont="1" applyFill="1" applyBorder="1" applyAlignment="1"/>
    <xf numFmtId="9" fontId="16" fillId="0" borderId="0" xfId="0" applyNumberFormat="1" applyFont="1" applyFill="1" applyBorder="1"/>
    <xf numFmtId="0" fontId="13" fillId="0" borderId="0" xfId="0" applyFont="1" applyFill="1" applyBorder="1" applyAlignment="1">
      <alignment wrapText="1"/>
    </xf>
    <xf numFmtId="1" fontId="16" fillId="0" borderId="0" xfId="1" applyNumberFormat="1" applyFont="1" applyFill="1" applyBorder="1" applyAlignment="1">
      <alignment vertical="center"/>
    </xf>
    <xf numFmtId="0" fontId="13" fillId="4" borderId="12" xfId="0" applyFont="1" applyFill="1" applyBorder="1" applyAlignment="1">
      <alignment horizontal="center" vertical="center"/>
    </xf>
    <xf numFmtId="0" fontId="13" fillId="0" borderId="43" xfId="0" applyFont="1" applyBorder="1"/>
    <xf numFmtId="0" fontId="13" fillId="0" borderId="44" xfId="0" applyFont="1" applyBorder="1"/>
    <xf numFmtId="0" fontId="13" fillId="0" borderId="8" xfId="0" applyFont="1" applyBorder="1"/>
    <xf numFmtId="0" fontId="13" fillId="0" borderId="4" xfId="0" applyFont="1" applyFill="1" applyBorder="1"/>
    <xf numFmtId="0" fontId="13" fillId="0" borderId="7" xfId="0" applyFont="1" applyFill="1" applyBorder="1"/>
    <xf numFmtId="0" fontId="16" fillId="0" borderId="15" xfId="0" applyFont="1" applyBorder="1" applyAlignment="1">
      <alignment wrapText="1"/>
    </xf>
    <xf numFmtId="0" fontId="16" fillId="4" borderId="17" xfId="0" applyFont="1" applyFill="1" applyBorder="1" applyAlignment="1">
      <alignment wrapText="1"/>
    </xf>
    <xf numFmtId="164" fontId="16" fillId="4" borderId="17" xfId="0" applyNumberFormat="1" applyFont="1" applyFill="1" applyBorder="1" applyAlignment="1">
      <alignment wrapText="1"/>
    </xf>
    <xf numFmtId="14" fontId="16" fillId="4" borderId="17" xfId="0" applyNumberFormat="1" applyFont="1" applyFill="1" applyBorder="1" applyAlignment="1">
      <alignment wrapText="1"/>
    </xf>
    <xf numFmtId="14" fontId="16" fillId="5" borderId="17" xfId="0" applyNumberFormat="1" applyFont="1" applyFill="1" applyBorder="1" applyAlignment="1">
      <alignment wrapText="1"/>
    </xf>
    <xf numFmtId="4" fontId="16" fillId="5" borderId="17" xfId="0" applyNumberFormat="1" applyFont="1" applyFill="1" applyBorder="1" applyAlignment="1">
      <alignment wrapText="1"/>
    </xf>
    <xf numFmtId="0" fontId="16" fillId="0" borderId="17" xfId="0" applyFont="1" applyFill="1" applyBorder="1" applyAlignment="1">
      <alignment horizontal="center" wrapText="1"/>
    </xf>
    <xf numFmtId="44" fontId="16" fillId="5" borderId="17" xfId="0" applyNumberFormat="1" applyFont="1" applyFill="1" applyBorder="1" applyAlignment="1">
      <alignment wrapText="1"/>
    </xf>
    <xf numFmtId="44" fontId="16" fillId="5" borderId="19" xfId="0" applyNumberFormat="1" applyFont="1" applyFill="1" applyBorder="1" applyAlignment="1">
      <alignment wrapText="1"/>
    </xf>
    <xf numFmtId="0" fontId="14" fillId="4" borderId="34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0" fontId="9" fillId="4" borderId="50" xfId="0" applyFont="1" applyFill="1" applyBorder="1" applyAlignment="1">
      <alignment horizontal="center" vertical="center"/>
    </xf>
    <xf numFmtId="0" fontId="9" fillId="4" borderId="5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9" fillId="4" borderId="35" xfId="0" applyFont="1" applyFill="1" applyBorder="1" applyAlignment="1">
      <alignment horizontal="left" vertical="center"/>
    </xf>
    <xf numFmtId="0" fontId="0" fillId="4" borderId="35" xfId="0" applyFill="1" applyBorder="1" applyAlignment="1">
      <alignment horizontal="left"/>
    </xf>
    <xf numFmtId="0" fontId="9" fillId="4" borderId="37" xfId="0" applyFont="1" applyFill="1" applyBorder="1" applyAlignment="1">
      <alignment horizontal="left" vertical="center"/>
    </xf>
    <xf numFmtId="0" fontId="0" fillId="4" borderId="20" xfId="0" applyFill="1" applyBorder="1" applyAlignment="1">
      <alignment horizontal="left"/>
    </xf>
    <xf numFmtId="0" fontId="9" fillId="4" borderId="20" xfId="0" applyFont="1" applyFill="1" applyBorder="1" applyAlignment="1">
      <alignment horizontal="left" vertical="center"/>
    </xf>
    <xf numFmtId="0" fontId="9" fillId="4" borderId="41" xfId="0" applyFont="1" applyFill="1" applyBorder="1" applyAlignment="1">
      <alignment horizontal="left" vertical="center"/>
    </xf>
    <xf numFmtId="0" fontId="0" fillId="4" borderId="33" xfId="0" applyFill="1" applyBorder="1" applyAlignment="1">
      <alignment horizontal="left"/>
    </xf>
    <xf numFmtId="0" fontId="14" fillId="4" borderId="33" xfId="0" applyFont="1" applyFill="1" applyBorder="1" applyAlignment="1">
      <alignment horizontal="left" vertical="center"/>
    </xf>
    <xf numFmtId="0" fontId="14" fillId="4" borderId="30" xfId="0" applyFont="1" applyFill="1" applyBorder="1" applyAlignment="1">
      <alignment horizontal="left" vertical="center"/>
    </xf>
    <xf numFmtId="0" fontId="9" fillId="4" borderId="27" xfId="0" applyFont="1" applyFill="1" applyBorder="1" applyAlignment="1">
      <alignment horizontal="left" vertical="center"/>
    </xf>
    <xf numFmtId="0" fontId="0" fillId="4" borderId="32" xfId="0" applyFill="1" applyBorder="1" applyAlignment="1">
      <alignment horizontal="left"/>
    </xf>
    <xf numFmtId="168" fontId="14" fillId="5" borderId="28" xfId="0" applyNumberFormat="1" applyFont="1" applyFill="1" applyBorder="1" applyAlignment="1">
      <alignment horizontal="center"/>
    </xf>
    <xf numFmtId="166" fontId="14" fillId="5" borderId="29" xfId="3" applyNumberFormat="1" applyFont="1" applyFill="1" applyBorder="1" applyAlignment="1">
      <alignment horizontal="center"/>
    </xf>
    <xf numFmtId="4" fontId="13" fillId="6" borderId="0" xfId="0" applyNumberFormat="1" applyFont="1" applyFill="1" applyBorder="1" applyAlignment="1">
      <alignment horizontal="center" vertical="center"/>
    </xf>
    <xf numFmtId="166" fontId="13" fillId="6" borderId="0" xfId="3" applyNumberFormat="1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3" fontId="14" fillId="0" borderId="6" xfId="0" applyNumberFormat="1" applyFont="1" applyFill="1" applyBorder="1" applyAlignment="1">
      <alignment horizontal="center" vertical="center" wrapText="1"/>
    </xf>
    <xf numFmtId="3" fontId="13" fillId="4" borderId="13" xfId="0" applyNumberFormat="1" applyFont="1" applyFill="1" applyBorder="1" applyAlignment="1">
      <alignment horizontal="center"/>
    </xf>
    <xf numFmtId="3" fontId="13" fillId="4" borderId="26" xfId="0" applyNumberFormat="1" applyFont="1" applyFill="1" applyBorder="1" applyAlignment="1">
      <alignment horizontal="center"/>
    </xf>
    <xf numFmtId="3" fontId="13" fillId="0" borderId="6" xfId="0" applyNumberFormat="1" applyFont="1" applyBorder="1" applyAlignment="1">
      <alignment horizontal="center"/>
    </xf>
    <xf numFmtId="3" fontId="13" fillId="5" borderId="9" xfId="0" applyNumberFormat="1" applyFont="1" applyFill="1" applyBorder="1" applyAlignment="1">
      <alignment horizontal="center"/>
    </xf>
    <xf numFmtId="3" fontId="13" fillId="0" borderId="0" xfId="0" applyNumberFormat="1" applyFont="1" applyAlignment="1">
      <alignment horizontal="center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/>
    </xf>
    <xf numFmtId="4" fontId="7" fillId="0" borderId="8" xfId="0" applyNumberFormat="1" applyFont="1" applyFill="1" applyBorder="1" applyAlignment="1">
      <alignment horizontal="center" vertical="center"/>
    </xf>
    <xf numFmtId="0" fontId="14" fillId="3" borderId="59" xfId="0" applyFont="1" applyFill="1" applyBorder="1" applyAlignment="1">
      <alignment horizontal="center" vertical="center" wrapText="1"/>
    </xf>
    <xf numFmtId="0" fontId="14" fillId="3" borderId="60" xfId="0" applyFont="1" applyFill="1" applyBorder="1" applyAlignment="1">
      <alignment horizontal="center" vertical="center" wrapText="1"/>
    </xf>
    <xf numFmtId="44" fontId="13" fillId="5" borderId="3" xfId="1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center"/>
    </xf>
    <xf numFmtId="0" fontId="14" fillId="0" borderId="21" xfId="0" applyFont="1" applyBorder="1" applyAlignment="1">
      <alignment vertical="center" wrapText="1"/>
    </xf>
    <xf numFmtId="44" fontId="13" fillId="5" borderId="8" xfId="1" applyFont="1" applyFill="1" applyBorder="1" applyAlignment="1">
      <alignment horizontal="left" vertical="center" wrapText="1"/>
    </xf>
    <xf numFmtId="1" fontId="9" fillId="5" borderId="15" xfId="1" applyNumberFormat="1" applyFont="1" applyFill="1" applyBorder="1" applyAlignment="1">
      <alignment horizontal="center" vertical="center"/>
    </xf>
    <xf numFmtId="44" fontId="9" fillId="5" borderId="17" xfId="0" applyNumberFormat="1" applyFont="1" applyFill="1" applyBorder="1" applyAlignment="1"/>
    <xf numFmtId="44" fontId="9" fillId="5" borderId="19" xfId="0" applyNumberFormat="1" applyFont="1" applyFill="1" applyBorder="1" applyAlignment="1"/>
    <xf numFmtId="0" fontId="14" fillId="3" borderId="7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44" fontId="9" fillId="5" borderId="15" xfId="0" applyNumberFormat="1" applyFont="1" applyFill="1" applyBorder="1"/>
    <xf numFmtId="44" fontId="9" fillId="5" borderId="17" xfId="1" applyFont="1" applyFill="1" applyBorder="1" applyAlignment="1"/>
    <xf numFmtId="44" fontId="9" fillId="5" borderId="15" xfId="1" applyFont="1" applyFill="1" applyBorder="1" applyAlignment="1"/>
    <xf numFmtId="44" fontId="9" fillId="5" borderId="19" xfId="1" applyFont="1" applyFill="1" applyBorder="1" applyAlignment="1"/>
    <xf numFmtId="44" fontId="13" fillId="5" borderId="3" xfId="1" applyFont="1" applyFill="1" applyBorder="1" applyAlignment="1">
      <alignment wrapText="1"/>
    </xf>
    <xf numFmtId="44" fontId="13" fillId="5" borderId="11" xfId="1" applyFont="1" applyFill="1" applyBorder="1" applyAlignment="1">
      <alignment horizontal="left" vertical="center" wrapText="1"/>
    </xf>
    <xf numFmtId="44" fontId="13" fillId="5" borderId="2" xfId="1" applyFont="1" applyFill="1" applyBorder="1" applyAlignment="1">
      <alignment wrapText="1"/>
    </xf>
    <xf numFmtId="44" fontId="13" fillId="5" borderId="13" xfId="1" applyFont="1" applyFill="1" applyBorder="1" applyAlignment="1">
      <alignment horizontal="left" vertical="center" wrapText="1"/>
    </xf>
    <xf numFmtId="44" fontId="13" fillId="5" borderId="9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justify" vertical="center"/>
    </xf>
    <xf numFmtId="0" fontId="7" fillId="0" borderId="0" xfId="0" applyFont="1" applyAlignment="1">
      <alignment wrapText="1"/>
    </xf>
    <xf numFmtId="0" fontId="22" fillId="0" borderId="2" xfId="0" applyFont="1" applyBorder="1" applyAlignment="1">
      <alignment horizontal="justify" vertical="center" wrapText="1"/>
    </xf>
    <xf numFmtId="0" fontId="23" fillId="0" borderId="0" xfId="0" applyFont="1"/>
    <xf numFmtId="0" fontId="20" fillId="3" borderId="12" xfId="0" applyFont="1" applyFill="1" applyBorder="1" applyAlignment="1">
      <alignment horizontal="center" vertical="center"/>
    </xf>
    <xf numFmtId="0" fontId="14" fillId="3" borderId="5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20" fillId="3" borderId="27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 applyProtection="1">
      <alignment horizontal="center" vertical="center"/>
    </xf>
    <xf numFmtId="0" fontId="6" fillId="0" borderId="12" xfId="0" applyFont="1" applyFill="1" applyBorder="1"/>
    <xf numFmtId="0" fontId="14" fillId="3" borderId="8" xfId="0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9" fontId="22" fillId="5" borderId="7" xfId="2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67" fontId="22" fillId="5" borderId="7" xfId="2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44" fontId="22" fillId="5" borderId="32" xfId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/>
    </xf>
    <xf numFmtId="4" fontId="22" fillId="4" borderId="5" xfId="0" applyNumberFormat="1" applyFont="1" applyFill="1" applyBorder="1" applyAlignment="1">
      <alignment horizontal="right" vertical="center"/>
    </xf>
    <xf numFmtId="4" fontId="22" fillId="4" borderId="2" xfId="0" applyNumberFormat="1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/>
    </xf>
    <xf numFmtId="10" fontId="13" fillId="0" borderId="0" xfId="2" applyNumberFormat="1" applyFont="1" applyAlignment="1">
      <alignment horizontal="right"/>
    </xf>
    <xf numFmtId="10" fontId="22" fillId="4" borderId="5" xfId="2" applyNumberFormat="1" applyFont="1" applyFill="1" applyBorder="1" applyAlignment="1">
      <alignment horizontal="right" vertical="center"/>
    </xf>
    <xf numFmtId="10" fontId="22" fillId="4" borderId="2" xfId="2" applyNumberFormat="1" applyFont="1" applyFill="1" applyBorder="1" applyAlignment="1">
      <alignment horizontal="right" vertical="center"/>
    </xf>
    <xf numFmtId="10" fontId="22" fillId="4" borderId="8" xfId="2" applyNumberFormat="1" applyFont="1" applyFill="1" applyBorder="1" applyAlignment="1">
      <alignment horizontal="right" vertical="center"/>
    </xf>
    <xf numFmtId="10" fontId="20" fillId="5" borderId="47" xfId="2" applyNumberFormat="1" applyFont="1" applyFill="1" applyBorder="1" applyAlignment="1">
      <alignment horizontal="right" vertical="center"/>
    </xf>
    <xf numFmtId="10" fontId="7" fillId="0" borderId="0" xfId="2" applyNumberFormat="1" applyFont="1" applyAlignment="1">
      <alignment horizontal="right"/>
    </xf>
    <xf numFmtId="10" fontId="20" fillId="3" borderId="36" xfId="0" applyNumberFormat="1" applyFont="1" applyFill="1" applyBorder="1" applyAlignment="1">
      <alignment horizontal="center" vertical="center"/>
    </xf>
    <xf numFmtId="10" fontId="22" fillId="5" borderId="21" xfId="2" applyNumberFormat="1" applyFont="1" applyFill="1" applyBorder="1" applyAlignment="1">
      <alignment horizontal="center" vertical="center"/>
    </xf>
    <xf numFmtId="10" fontId="13" fillId="0" borderId="0" xfId="2" applyNumberFormat="1" applyFont="1" applyFill="1" applyBorder="1" applyAlignment="1">
      <alignment horizontal="right"/>
    </xf>
    <xf numFmtId="10" fontId="14" fillId="0" borderId="0" xfId="1" applyNumberFormat="1" applyFont="1" applyFill="1" applyBorder="1" applyAlignment="1">
      <alignment horizontal="right" vertical="center"/>
    </xf>
    <xf numFmtId="169" fontId="13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69" fontId="20" fillId="3" borderId="2" xfId="0" applyNumberFormat="1" applyFont="1" applyFill="1" applyBorder="1" applyAlignment="1">
      <alignment horizontal="center" vertical="center"/>
    </xf>
    <xf numFmtId="169" fontId="7" fillId="0" borderId="0" xfId="1" applyNumberFormat="1" applyFont="1" applyAlignment="1">
      <alignment horizontal="right"/>
    </xf>
    <xf numFmtId="169" fontId="13" fillId="0" borderId="0" xfId="1" applyNumberFormat="1" applyFont="1" applyAlignment="1">
      <alignment horizontal="right"/>
    </xf>
    <xf numFmtId="169" fontId="20" fillId="3" borderId="13" xfId="0" applyNumberFormat="1" applyFont="1" applyFill="1" applyBorder="1" applyAlignment="1">
      <alignment horizontal="center" vertical="center"/>
    </xf>
    <xf numFmtId="169" fontId="13" fillId="0" borderId="0" xfId="1" applyNumberFormat="1" applyFont="1" applyFill="1" applyBorder="1" applyAlignment="1">
      <alignment horizontal="right"/>
    </xf>
    <xf numFmtId="169" fontId="14" fillId="0" borderId="0" xfId="1" applyNumberFormat="1" applyFont="1" applyFill="1" applyBorder="1" applyAlignment="1">
      <alignment horizontal="right" vertical="center"/>
    </xf>
    <xf numFmtId="169" fontId="20" fillId="3" borderId="13" xfId="1" applyNumberFormat="1" applyFont="1" applyFill="1" applyBorder="1" applyAlignment="1">
      <alignment horizontal="center" vertical="center"/>
    </xf>
    <xf numFmtId="169" fontId="14" fillId="0" borderId="0" xfId="1" applyNumberFormat="1" applyFont="1" applyFill="1" applyBorder="1" applyAlignment="1">
      <alignment horizontal="right"/>
    </xf>
    <xf numFmtId="169" fontId="14" fillId="0" borderId="0" xfId="0" applyNumberFormat="1" applyFont="1" applyAlignment="1">
      <alignment horizontal="right" vertical="center" wrapText="1"/>
    </xf>
    <xf numFmtId="169" fontId="20" fillId="0" borderId="0" xfId="1" applyNumberFormat="1" applyFont="1" applyFill="1" applyBorder="1" applyAlignment="1">
      <alignment horizontal="right" vertical="center"/>
    </xf>
    <xf numFmtId="169" fontId="22" fillId="0" borderId="0" xfId="1" applyNumberFormat="1" applyFont="1" applyFill="1" applyBorder="1" applyAlignment="1">
      <alignment horizontal="right" vertical="center"/>
    </xf>
    <xf numFmtId="0" fontId="14" fillId="0" borderId="43" xfId="0" applyFont="1" applyBorder="1" applyAlignment="1">
      <alignment wrapText="1"/>
    </xf>
    <xf numFmtId="0" fontId="14" fillId="0" borderId="47" xfId="0" applyFont="1" applyBorder="1" applyAlignment="1">
      <alignment wrapText="1"/>
    </xf>
    <xf numFmtId="0" fontId="14" fillId="0" borderId="38" xfId="0" applyFont="1" applyBorder="1" applyAlignment="1">
      <alignment wrapText="1"/>
    </xf>
    <xf numFmtId="0" fontId="9" fillId="0" borderId="0" xfId="0" applyFont="1" applyAlignment="1">
      <alignment wrapText="1"/>
    </xf>
    <xf numFmtId="0" fontId="13" fillId="0" borderId="53" xfId="0" applyFont="1" applyBorder="1" applyAlignment="1">
      <alignment horizontal="center" wrapText="1"/>
    </xf>
    <xf numFmtId="0" fontId="13" fillId="0" borderId="55" xfId="0" applyFont="1" applyBorder="1" applyAlignment="1">
      <alignment horizontal="center" wrapText="1"/>
    </xf>
    <xf numFmtId="0" fontId="13" fillId="0" borderId="56" xfId="0" applyFont="1" applyBorder="1" applyAlignment="1">
      <alignment horizontal="center" wrapText="1"/>
    </xf>
    <xf numFmtId="0" fontId="13" fillId="0" borderId="57" xfId="0" applyFont="1" applyBorder="1" applyAlignment="1">
      <alignment horizontal="center" wrapText="1"/>
    </xf>
    <xf numFmtId="0" fontId="13" fillId="0" borderId="58" xfId="0" applyFont="1" applyBorder="1" applyAlignment="1">
      <alignment horizontal="center" wrapText="1"/>
    </xf>
    <xf numFmtId="0" fontId="15" fillId="3" borderId="1" xfId="0" applyFont="1" applyFill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64" xfId="0" applyFont="1" applyBorder="1" applyAlignment="1">
      <alignment horizontal="center" vertical="center"/>
    </xf>
    <xf numFmtId="0" fontId="22" fillId="0" borderId="48" xfId="0" applyFont="1" applyBorder="1" applyAlignment="1">
      <alignment horizontal="justify" vertical="center" wrapText="1"/>
    </xf>
    <xf numFmtId="0" fontId="22" fillId="0" borderId="48" xfId="0" applyFont="1" applyBorder="1" applyAlignment="1">
      <alignment horizontal="center" vertical="center"/>
    </xf>
    <xf numFmtId="4" fontId="22" fillId="4" borderId="48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left" vertical="center" wrapText="1"/>
    </xf>
    <xf numFmtId="169" fontId="13" fillId="0" borderId="0" xfId="0" applyNumberFormat="1" applyFont="1" applyAlignment="1">
      <alignment horizontal="left"/>
    </xf>
    <xf numFmtId="4" fontId="13" fillId="0" borderId="0" xfId="0" applyNumberFormat="1" applyFont="1" applyAlignment="1">
      <alignment horizontal="left"/>
    </xf>
    <xf numFmtId="169" fontId="13" fillId="0" borderId="0" xfId="1" applyNumberFormat="1" applyFont="1" applyBorder="1" applyAlignment="1">
      <alignment horizontal="left"/>
    </xf>
    <xf numFmtId="169" fontId="13" fillId="0" borderId="0" xfId="1" applyNumberFormat="1" applyFont="1" applyAlignment="1">
      <alignment horizontal="left"/>
    </xf>
    <xf numFmtId="10" fontId="13" fillId="0" borderId="0" xfId="2" applyNumberFormat="1" applyFont="1" applyAlignment="1">
      <alignment horizontal="left"/>
    </xf>
    <xf numFmtId="169" fontId="15" fillId="3" borderId="47" xfId="1" applyNumberFormat="1" applyFont="1" applyFill="1" applyBorder="1" applyAlignment="1">
      <alignment horizontal="left" vertical="center" wrapText="1"/>
    </xf>
    <xf numFmtId="0" fontId="15" fillId="3" borderId="47" xfId="0" applyFont="1" applyFill="1" applyBorder="1" applyAlignment="1">
      <alignment horizontal="left" vertical="center" wrapText="1"/>
    </xf>
    <xf numFmtId="169" fontId="15" fillId="3" borderId="47" xfId="0" applyNumberFormat="1" applyFont="1" applyFill="1" applyBorder="1" applyAlignment="1">
      <alignment horizontal="left" vertical="center" wrapText="1"/>
    </xf>
    <xf numFmtId="4" fontId="15" fillId="3" borderId="47" xfId="0" applyNumberFormat="1" applyFont="1" applyFill="1" applyBorder="1" applyAlignment="1">
      <alignment horizontal="left" vertical="center" wrapText="1"/>
    </xf>
    <xf numFmtId="10" fontId="15" fillId="3" borderId="47" xfId="2" applyNumberFormat="1" applyFont="1" applyFill="1" applyBorder="1" applyAlignment="1">
      <alignment horizontal="left" vertical="center" wrapText="1"/>
    </xf>
    <xf numFmtId="169" fontId="15" fillId="3" borderId="28" xfId="1" applyNumberFormat="1" applyFont="1" applyFill="1" applyBorder="1" applyAlignment="1">
      <alignment horizontal="left" vertical="center" wrapText="1"/>
    </xf>
    <xf numFmtId="169" fontId="15" fillId="3" borderId="1" xfId="1" applyNumberFormat="1" applyFont="1" applyFill="1" applyBorder="1" applyAlignment="1">
      <alignment horizontal="left" vertical="center" wrapText="1"/>
    </xf>
    <xf numFmtId="44" fontId="22" fillId="4" borderId="5" xfId="1" applyFont="1" applyFill="1" applyBorder="1" applyAlignment="1">
      <alignment horizontal="right" vertical="center"/>
    </xf>
    <xf numFmtId="44" fontId="22" fillId="4" borderId="2" xfId="1" applyFont="1" applyFill="1" applyBorder="1" applyAlignment="1">
      <alignment horizontal="right" vertical="center"/>
    </xf>
    <xf numFmtId="44" fontId="22" fillId="4" borderId="48" xfId="1" applyFont="1" applyFill="1" applyBorder="1" applyAlignment="1">
      <alignment horizontal="right" vertical="center"/>
    </xf>
    <xf numFmtId="44" fontId="22" fillId="5" borderId="5" xfId="1" applyFont="1" applyFill="1" applyBorder="1" applyAlignment="1">
      <alignment horizontal="right" vertical="center"/>
    </xf>
    <xf numFmtId="44" fontId="22" fillId="4" borderId="3" xfId="1" applyFont="1" applyFill="1" applyBorder="1" applyAlignment="1">
      <alignment horizontal="right" vertical="center"/>
    </xf>
    <xf numFmtId="44" fontId="22" fillId="5" borderId="3" xfId="1" applyFont="1" applyFill="1" applyBorder="1" applyAlignment="1">
      <alignment horizontal="right" vertical="center"/>
    </xf>
    <xf numFmtId="44" fontId="22" fillId="5" borderId="17" xfId="1" applyFont="1" applyFill="1" applyBorder="1" applyAlignment="1">
      <alignment horizontal="right" vertical="center"/>
    </xf>
    <xf numFmtId="44" fontId="22" fillId="5" borderId="30" xfId="1" applyFont="1" applyFill="1" applyBorder="1" applyAlignment="1">
      <alignment horizontal="right" vertical="center"/>
    </xf>
    <xf numFmtId="44" fontId="22" fillId="5" borderId="61" xfId="1" applyFont="1" applyFill="1" applyBorder="1" applyAlignment="1">
      <alignment horizontal="right" vertical="center"/>
    </xf>
    <xf numFmtId="44" fontId="22" fillId="5" borderId="60" xfId="1" applyFont="1" applyFill="1" applyBorder="1" applyAlignment="1">
      <alignment horizontal="right" vertical="center"/>
    </xf>
    <xf numFmtId="44" fontId="22" fillId="4" borderId="6" xfId="1" applyFont="1" applyFill="1" applyBorder="1" applyAlignment="1">
      <alignment horizontal="right" vertical="center"/>
    </xf>
    <xf numFmtId="44" fontId="22" fillId="4" borderId="11" xfId="1" applyFont="1" applyFill="1" applyBorder="1" applyAlignment="1">
      <alignment horizontal="right" vertical="center"/>
    </xf>
    <xf numFmtId="44" fontId="22" fillId="4" borderId="17" xfId="1" applyFont="1" applyFill="1" applyBorder="1" applyAlignment="1">
      <alignment horizontal="right" vertical="center"/>
    </xf>
    <xf numFmtId="44" fontId="22" fillId="4" borderId="19" xfId="1" applyFont="1" applyFill="1" applyBorder="1" applyAlignment="1">
      <alignment horizontal="right" vertical="center"/>
    </xf>
    <xf numFmtId="44" fontId="22" fillId="5" borderId="8" xfId="1" applyFont="1" applyFill="1" applyBorder="1" applyAlignment="1">
      <alignment horizontal="center" vertical="center"/>
    </xf>
    <xf numFmtId="44" fontId="22" fillId="5" borderId="9" xfId="1" applyFont="1" applyFill="1" applyBorder="1" applyAlignment="1">
      <alignment horizontal="center" vertical="center"/>
    </xf>
    <xf numFmtId="44" fontId="22" fillId="5" borderId="20" xfId="1" applyFont="1" applyFill="1" applyBorder="1" applyAlignment="1">
      <alignment vertical="center"/>
    </xf>
    <xf numFmtId="44" fontId="22" fillId="5" borderId="69" xfId="1" applyFont="1" applyFill="1" applyBorder="1" applyAlignment="1">
      <alignment horizontal="right" vertical="center"/>
    </xf>
    <xf numFmtId="44" fontId="22" fillId="5" borderId="47" xfId="1" applyFont="1" applyFill="1" applyBorder="1" applyAlignment="1">
      <alignment horizontal="right" vertical="center"/>
    </xf>
    <xf numFmtId="44" fontId="22" fillId="5" borderId="39" xfId="1" applyFont="1" applyFill="1" applyBorder="1" applyAlignment="1">
      <alignment horizontal="right" vertical="center"/>
    </xf>
    <xf numFmtId="44" fontId="22" fillId="5" borderId="32" xfId="1" applyFont="1" applyFill="1" applyBorder="1" applyAlignment="1">
      <alignment horizontal="center" vertical="center"/>
    </xf>
    <xf numFmtId="1" fontId="13" fillId="4" borderId="22" xfId="0" applyNumberFormat="1" applyFont="1" applyFill="1" applyBorder="1" applyAlignment="1">
      <alignment horizontal="center"/>
    </xf>
    <xf numFmtId="4" fontId="13" fillId="4" borderId="5" xfId="0" applyNumberFormat="1" applyFont="1" applyFill="1" applyBorder="1" applyAlignment="1">
      <alignment horizontal="right" vertical="center"/>
    </xf>
    <xf numFmtId="4" fontId="7" fillId="4" borderId="5" xfId="0" applyNumberFormat="1" applyFont="1" applyFill="1" applyBorder="1" applyAlignment="1">
      <alignment horizontal="right" vertical="center"/>
    </xf>
    <xf numFmtId="4" fontId="13" fillId="5" borderId="5" xfId="0" applyNumberFormat="1" applyFont="1" applyFill="1" applyBorder="1" applyAlignment="1" applyProtection="1">
      <alignment horizontal="right" vertical="center"/>
    </xf>
    <xf numFmtId="4" fontId="13" fillId="5" borderId="30" xfId="0" applyNumberFormat="1" applyFont="1" applyFill="1" applyBorder="1" applyAlignment="1" applyProtection="1">
      <alignment horizontal="right" vertical="center"/>
    </xf>
    <xf numFmtId="166" fontId="13" fillId="5" borderId="6" xfId="3" applyNumberFormat="1" applyFont="1" applyFill="1" applyBorder="1" applyAlignment="1" applyProtection="1">
      <alignment horizontal="right" vertical="center"/>
    </xf>
    <xf numFmtId="4" fontId="13" fillId="4" borderId="2" xfId="0" applyNumberFormat="1" applyFont="1" applyFill="1" applyBorder="1" applyAlignment="1">
      <alignment horizontal="right" vertical="center"/>
    </xf>
    <xf numFmtId="4" fontId="13" fillId="5" borderId="2" xfId="0" applyNumberFormat="1" applyFont="1" applyFill="1" applyBorder="1" applyAlignment="1" applyProtection="1">
      <alignment horizontal="right" vertical="center"/>
    </xf>
    <xf numFmtId="4" fontId="13" fillId="5" borderId="61" xfId="0" applyNumberFormat="1" applyFont="1" applyFill="1" applyBorder="1" applyAlignment="1" applyProtection="1">
      <alignment horizontal="right" vertical="center"/>
    </xf>
    <xf numFmtId="166" fontId="13" fillId="5" borderId="11" xfId="3" applyNumberFormat="1" applyFont="1" applyFill="1" applyBorder="1" applyAlignment="1" applyProtection="1">
      <alignment horizontal="right" vertical="center"/>
    </xf>
    <xf numFmtId="4" fontId="13" fillId="5" borderId="8" xfId="0" applyNumberFormat="1" applyFont="1" applyFill="1" applyBorder="1" applyAlignment="1">
      <alignment horizontal="right"/>
    </xf>
    <xf numFmtId="4" fontId="13" fillId="5" borderId="19" xfId="0" applyNumberFormat="1" applyFont="1" applyFill="1" applyBorder="1" applyAlignment="1">
      <alignment horizontal="right"/>
    </xf>
    <xf numFmtId="4" fontId="7" fillId="5" borderId="32" xfId="0" applyNumberFormat="1" applyFont="1" applyFill="1" applyBorder="1" applyAlignment="1" applyProtection="1">
      <alignment horizontal="right" vertical="center"/>
    </xf>
    <xf numFmtId="166" fontId="13" fillId="5" borderId="9" xfId="3" applyNumberFormat="1" applyFont="1" applyFill="1" applyBorder="1" applyAlignment="1" applyProtection="1">
      <alignment horizontal="right"/>
    </xf>
    <xf numFmtId="0" fontId="4" fillId="0" borderId="39" xfId="0" applyFont="1" applyBorder="1"/>
    <xf numFmtId="2" fontId="13" fillId="0" borderId="0" xfId="2" applyNumberFormat="1" applyFont="1" applyFill="1"/>
    <xf numFmtId="1" fontId="13" fillId="0" borderId="0" xfId="0" applyNumberFormat="1" applyFont="1" applyAlignment="1">
      <alignment wrapText="1"/>
    </xf>
    <xf numFmtId="44" fontId="13" fillId="0" borderId="0" xfId="1" applyFont="1" applyFill="1"/>
    <xf numFmtId="0" fontId="13" fillId="5" borderId="62" xfId="0" applyNumberFormat="1" applyFont="1" applyFill="1" applyBorder="1" applyAlignment="1">
      <alignment horizontal="center" vertical="center" wrapText="1"/>
    </xf>
    <xf numFmtId="0" fontId="13" fillId="5" borderId="36" xfId="0" applyNumberFormat="1" applyFont="1" applyFill="1" applyBorder="1" applyAlignment="1">
      <alignment horizontal="center" vertical="center" wrapText="1"/>
    </xf>
    <xf numFmtId="44" fontId="13" fillId="0" borderId="0" xfId="0" applyNumberFormat="1" applyFont="1" applyFill="1" applyBorder="1" applyAlignment="1">
      <alignment wrapText="1"/>
    </xf>
    <xf numFmtId="0" fontId="3" fillId="4" borderId="27" xfId="0" applyFont="1" applyFill="1" applyBorder="1" applyAlignment="1">
      <alignment horizontal="left" vertical="center"/>
    </xf>
    <xf numFmtId="10" fontId="22" fillId="4" borderId="5" xfId="2" applyNumberFormat="1" applyFont="1" applyFill="1" applyBorder="1" applyAlignment="1" applyProtection="1">
      <alignment horizontal="right" vertical="center"/>
    </xf>
    <xf numFmtId="0" fontId="14" fillId="3" borderId="4" xfId="0" applyFont="1" applyFill="1" applyBorder="1" applyAlignment="1">
      <alignment horizontal="center" vertical="center"/>
    </xf>
    <xf numFmtId="0" fontId="3" fillId="4" borderId="2" xfId="0" applyFont="1" applyFill="1" applyBorder="1"/>
    <xf numFmtId="0" fontId="6" fillId="0" borderId="2" xfId="0" applyFont="1" applyBorder="1"/>
    <xf numFmtId="0" fontId="2" fillId="0" borderId="7" xfId="0" applyFont="1" applyBorder="1"/>
    <xf numFmtId="0" fontId="3" fillId="4" borderId="10" xfId="0" applyFont="1" applyFill="1" applyBorder="1"/>
    <xf numFmtId="0" fontId="3" fillId="4" borderId="10" xfId="0" applyFont="1" applyFill="1" applyBorder="1" applyProtection="1"/>
    <xf numFmtId="0" fontId="13" fillId="4" borderId="12" xfId="0" applyFont="1" applyFill="1" applyBorder="1"/>
    <xf numFmtId="0" fontId="13" fillId="4" borderId="25" xfId="0" applyFont="1" applyFill="1" applyBorder="1"/>
    <xf numFmtId="0" fontId="14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left" vertical="center"/>
    </xf>
    <xf numFmtId="0" fontId="1" fillId="4" borderId="2" xfId="0" applyFont="1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1" fillId="4" borderId="12" xfId="0" applyFont="1" applyFill="1" applyBorder="1"/>
    <xf numFmtId="44" fontId="23" fillId="0" borderId="0" xfId="0" applyNumberFormat="1" applyFont="1"/>
    <xf numFmtId="0" fontId="14" fillId="3" borderId="49" xfId="0" applyFont="1" applyFill="1" applyBorder="1" applyAlignment="1">
      <alignment horizontal="center" wrapText="1"/>
    </xf>
    <xf numFmtId="0" fontId="14" fillId="3" borderId="33" xfId="0" applyFont="1" applyFill="1" applyBorder="1" applyAlignment="1">
      <alignment horizontal="center" wrapText="1"/>
    </xf>
    <xf numFmtId="0" fontId="14" fillId="3" borderId="34" xfId="0" applyFont="1" applyFill="1" applyBorder="1" applyAlignment="1">
      <alignment horizontal="center" wrapText="1"/>
    </xf>
    <xf numFmtId="0" fontId="7" fillId="0" borderId="50" xfId="0" applyFont="1" applyBorder="1" applyAlignment="1">
      <alignment horizontal="left" wrapText="1"/>
    </xf>
    <xf numFmtId="0" fontId="7" fillId="0" borderId="35" xfId="0" applyFont="1" applyBorder="1" applyAlignment="1">
      <alignment horizontal="left" wrapText="1"/>
    </xf>
    <xf numFmtId="0" fontId="7" fillId="0" borderId="37" xfId="0" applyFont="1" applyBorder="1" applyAlignment="1">
      <alignment horizontal="left" wrapText="1"/>
    </xf>
    <xf numFmtId="0" fontId="7" fillId="0" borderId="51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7" fillId="0" borderId="41" xfId="0" applyFont="1" applyBorder="1" applyAlignment="1">
      <alignment horizontal="left" wrapText="1"/>
    </xf>
    <xf numFmtId="0" fontId="14" fillId="2" borderId="0" xfId="0" applyFont="1" applyFill="1" applyAlignment="1">
      <alignment horizontal="center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10" fillId="5" borderId="28" xfId="0" applyFont="1" applyFill="1" applyBorder="1" applyAlignment="1">
      <alignment horizontal="left" vertical="center" wrapText="1"/>
    </xf>
    <xf numFmtId="0" fontId="10" fillId="5" borderId="29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4" borderId="28" xfId="0" applyFont="1" applyFill="1" applyBorder="1" applyAlignment="1">
      <alignment horizontal="left" vertical="center" wrapText="1"/>
    </xf>
    <xf numFmtId="0" fontId="10" fillId="4" borderId="29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7" borderId="28" xfId="0" applyFont="1" applyFill="1" applyBorder="1" applyAlignment="1">
      <alignment horizontal="left" vertical="center" wrapText="1"/>
    </xf>
    <xf numFmtId="0" fontId="7" fillId="7" borderId="29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3" fillId="0" borderId="38" xfId="0" applyFont="1" applyBorder="1" applyAlignment="1">
      <alignment horizontal="left"/>
    </xf>
    <xf numFmtId="0" fontId="13" fillId="0" borderId="39" xfId="0" applyFont="1" applyBorder="1" applyAlignment="1">
      <alignment horizontal="left"/>
    </xf>
    <xf numFmtId="0" fontId="13" fillId="0" borderId="40" xfId="0" applyFont="1" applyBorder="1" applyAlignment="1">
      <alignment horizontal="left"/>
    </xf>
    <xf numFmtId="0" fontId="14" fillId="2" borderId="0" xfId="0" applyFont="1" applyFill="1" applyAlignment="1">
      <alignment horizontal="left"/>
    </xf>
    <xf numFmtId="0" fontId="13" fillId="0" borderId="28" xfId="0" applyFont="1" applyBorder="1" applyAlignment="1">
      <alignment horizontal="left" vertical="top" wrapText="1"/>
    </xf>
    <xf numFmtId="0" fontId="13" fillId="0" borderId="29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29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3" borderId="0" xfId="0" applyFont="1" applyFill="1" applyAlignment="1">
      <alignment horizontal="left"/>
    </xf>
    <xf numFmtId="0" fontId="1" fillId="4" borderId="2" xfId="0" applyFont="1" applyFill="1" applyBorder="1" applyAlignment="1">
      <alignment horizontal="left"/>
    </xf>
    <xf numFmtId="0" fontId="13" fillId="4" borderId="2" xfId="0" applyFont="1" applyFill="1" applyBorder="1" applyAlignment="1">
      <alignment horizontal="left"/>
    </xf>
    <xf numFmtId="0" fontId="13" fillId="4" borderId="13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13" fillId="4" borderId="5" xfId="0" applyFont="1" applyFill="1" applyBorder="1" applyAlignment="1">
      <alignment horizontal="left"/>
    </xf>
    <xf numFmtId="0" fontId="13" fillId="4" borderId="6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0" fontId="13" fillId="4" borderId="8" xfId="0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0" fontId="1" fillId="4" borderId="32" xfId="0" applyFont="1" applyFill="1" applyBorder="1" applyAlignment="1">
      <alignment horizontal="left"/>
    </xf>
    <xf numFmtId="0" fontId="3" fillId="4" borderId="20" xfId="0" applyFont="1" applyFill="1" applyBorder="1" applyAlignment="1">
      <alignment horizontal="left"/>
    </xf>
    <xf numFmtId="0" fontId="3" fillId="4" borderId="41" xfId="0" applyFont="1" applyFill="1" applyBorder="1" applyAlignment="1">
      <alignment horizontal="left"/>
    </xf>
    <xf numFmtId="0" fontId="1" fillId="4" borderId="27" xfId="0" applyFont="1" applyFill="1" applyBorder="1" applyAlignment="1">
      <alignment horizontal="left"/>
    </xf>
    <xf numFmtId="0" fontId="2" fillId="4" borderId="35" xfId="0" applyFont="1" applyFill="1" applyBorder="1" applyAlignment="1">
      <alignment horizontal="left"/>
    </xf>
    <xf numFmtId="0" fontId="2" fillId="4" borderId="37" xfId="0" applyFont="1" applyFill="1" applyBorder="1" applyAlignment="1">
      <alignment horizontal="left"/>
    </xf>
    <xf numFmtId="0" fontId="14" fillId="0" borderId="15" xfId="0" applyFont="1" applyBorder="1" applyAlignment="1">
      <alignment horizontal="right"/>
    </xf>
    <xf numFmtId="0" fontId="14" fillId="0" borderId="17" xfId="0" applyFont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3" borderId="5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5" fontId="14" fillId="3" borderId="18" xfId="3" applyNumberFormat="1" applyFont="1" applyFill="1" applyBorder="1" applyAlignment="1">
      <alignment horizontal="center" vertical="center" wrapText="1"/>
    </xf>
    <xf numFmtId="165" fontId="14" fillId="3" borderId="19" xfId="3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1" fillId="3" borderId="0" xfId="0" applyFont="1" applyFill="1" applyAlignment="1">
      <alignment horizontal="left"/>
    </xf>
    <xf numFmtId="0" fontId="20" fillId="0" borderId="28" xfId="0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3" borderId="27" xfId="0" applyFont="1" applyFill="1" applyBorder="1" applyAlignment="1">
      <alignment horizontal="center" vertical="center"/>
    </xf>
    <xf numFmtId="0" fontId="20" fillId="3" borderId="70" xfId="0" applyFont="1" applyFill="1" applyBorder="1" applyAlignment="1">
      <alignment horizontal="center" vertical="center"/>
    </xf>
    <xf numFmtId="169" fontId="15" fillId="3" borderId="28" xfId="1" applyNumberFormat="1" applyFont="1" applyFill="1" applyBorder="1" applyAlignment="1">
      <alignment horizontal="left" vertical="center" wrapText="1"/>
    </xf>
    <xf numFmtId="169" fontId="15" fillId="3" borderId="1" xfId="1" applyNumberFormat="1" applyFont="1" applyFill="1" applyBorder="1" applyAlignment="1">
      <alignment horizontal="left" vertical="center" wrapText="1"/>
    </xf>
    <xf numFmtId="44" fontId="20" fillId="3" borderId="31" xfId="1" applyFont="1" applyFill="1" applyBorder="1" applyAlignment="1">
      <alignment horizontal="center" vertical="center"/>
    </xf>
    <xf numFmtId="44" fontId="20" fillId="3" borderId="6" xfId="1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3" fillId="5" borderId="7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25" xfId="0" applyFont="1" applyFill="1" applyBorder="1" applyAlignment="1">
      <alignment horizontal="left"/>
    </xf>
    <xf numFmtId="0" fontId="8" fillId="4" borderId="48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0" fontId="1" fillId="4" borderId="28" xfId="0" applyFont="1" applyFill="1" applyBorder="1" applyAlignment="1">
      <alignment horizontal="left" vertical="top" wrapText="1"/>
    </xf>
    <xf numFmtId="0" fontId="13" fillId="4" borderId="29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9" fillId="4" borderId="35" xfId="0" applyFont="1" applyFill="1" applyBorder="1" applyAlignment="1">
      <alignment horizontal="left" vertical="center"/>
    </xf>
    <xf numFmtId="0" fontId="9" fillId="4" borderId="36" xfId="0" applyFont="1" applyFill="1" applyBorder="1" applyAlignment="1">
      <alignment horizontal="left" vertical="center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left" vertical="center"/>
    </xf>
    <xf numFmtId="0" fontId="9" fillId="4" borderId="20" xfId="0" applyFont="1" applyFill="1" applyBorder="1" applyAlignment="1">
      <alignment horizontal="left" vertical="center"/>
    </xf>
    <xf numFmtId="0" fontId="9" fillId="4" borderId="21" xfId="0" applyFont="1" applyFill="1" applyBorder="1" applyAlignment="1">
      <alignment horizontal="left" vertical="center"/>
    </xf>
    <xf numFmtId="0" fontId="1" fillId="4" borderId="35" xfId="0" applyFont="1" applyFill="1" applyBorder="1" applyAlignment="1">
      <alignment horizontal="left" vertical="center"/>
    </xf>
    <xf numFmtId="0" fontId="1" fillId="4" borderId="36" xfId="0" applyFont="1" applyFill="1" applyBorder="1" applyAlignment="1">
      <alignment horizontal="left" vertical="center"/>
    </xf>
    <xf numFmtId="0" fontId="14" fillId="4" borderId="30" xfId="0" applyFont="1" applyFill="1" applyBorder="1" applyAlignment="1">
      <alignment horizontal="left" vertical="center"/>
    </xf>
    <xf numFmtId="0" fontId="14" fillId="4" borderId="33" xfId="0" applyFont="1" applyFill="1" applyBorder="1" applyAlignment="1">
      <alignment horizontal="left" vertical="center"/>
    </xf>
    <xf numFmtId="0" fontId="14" fillId="4" borderId="31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/>
    </xf>
    <xf numFmtId="0" fontId="14" fillId="3" borderId="33" xfId="0" applyFont="1" applyFill="1" applyBorder="1" applyAlignment="1">
      <alignment horizontal="center"/>
    </xf>
    <xf numFmtId="0" fontId="14" fillId="3" borderId="34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4" fillId="3" borderId="30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3" borderId="52" xfId="0" applyFont="1" applyFill="1" applyBorder="1" applyAlignment="1">
      <alignment horizontal="center" vertical="center" wrapText="1"/>
    </xf>
    <xf numFmtId="0" fontId="14" fillId="3" borderId="53" xfId="0" applyFont="1" applyFill="1" applyBorder="1" applyAlignment="1">
      <alignment horizontal="center" vertical="center" wrapText="1"/>
    </xf>
    <xf numFmtId="0" fontId="14" fillId="3" borderId="54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44" fontId="14" fillId="3" borderId="5" xfId="1" applyFont="1" applyFill="1" applyBorder="1" applyAlignment="1">
      <alignment horizontal="center" vertical="center" wrapText="1"/>
    </xf>
    <xf numFmtId="44" fontId="14" fillId="3" borderId="6" xfId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44" fontId="9" fillId="5" borderId="17" xfId="0" applyNumberFormat="1" applyFont="1" applyFill="1" applyBorder="1" applyAlignment="1">
      <alignment horizontal="center"/>
    </xf>
    <xf numFmtId="0" fontId="14" fillId="3" borderId="32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4" fillId="3" borderId="41" xfId="0" applyFont="1" applyFill="1" applyBorder="1" applyAlignment="1">
      <alignment horizontal="center"/>
    </xf>
    <xf numFmtId="0" fontId="14" fillId="3" borderId="65" xfId="0" applyFont="1" applyFill="1" applyBorder="1" applyAlignment="1">
      <alignment horizontal="center"/>
    </xf>
    <xf numFmtId="0" fontId="14" fillId="3" borderId="64" xfId="0" applyFont="1" applyFill="1" applyBorder="1" applyAlignment="1">
      <alignment horizontal="center"/>
    </xf>
    <xf numFmtId="0" fontId="14" fillId="3" borderId="60" xfId="0" applyFont="1" applyFill="1" applyBorder="1" applyAlignment="1">
      <alignment horizontal="center"/>
    </xf>
    <xf numFmtId="0" fontId="14" fillId="3" borderId="63" xfId="0" applyFont="1" applyFill="1" applyBorder="1" applyAlignment="1">
      <alignment horizontal="center"/>
    </xf>
    <xf numFmtId="0" fontId="14" fillId="3" borderId="66" xfId="0" applyFont="1" applyFill="1" applyBorder="1" applyAlignment="1">
      <alignment horizontal="center" vertical="center" wrapText="1"/>
    </xf>
    <xf numFmtId="44" fontId="9" fillId="5" borderId="67" xfId="1" applyFont="1" applyFill="1" applyBorder="1" applyAlignment="1">
      <alignment horizontal="center"/>
    </xf>
    <xf numFmtId="44" fontId="9" fillId="5" borderId="68" xfId="1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4" fontId="14" fillId="3" borderId="2" xfId="0" applyNumberFormat="1" applyFont="1" applyFill="1" applyBorder="1" applyAlignment="1">
      <alignment horizontal="center"/>
    </xf>
    <xf numFmtId="14" fontId="13" fillId="4" borderId="2" xfId="0" applyNumberFormat="1" applyFont="1" applyFill="1" applyBorder="1" applyAlignment="1">
      <alignment horizontal="center"/>
    </xf>
    <xf numFmtId="14" fontId="14" fillId="3" borderId="5" xfId="0" applyNumberFormat="1" applyFont="1" applyFill="1" applyBorder="1" applyAlignment="1">
      <alignment horizontal="center"/>
    </xf>
    <xf numFmtId="14" fontId="14" fillId="3" borderId="30" xfId="0" applyNumberFormat="1" applyFont="1" applyFill="1" applyBorder="1" applyAlignment="1">
      <alignment horizontal="center"/>
    </xf>
    <xf numFmtId="14" fontId="14" fillId="3" borderId="6" xfId="0" applyNumberFormat="1" applyFont="1" applyFill="1" applyBorder="1" applyAlignment="1">
      <alignment horizontal="center"/>
    </xf>
    <xf numFmtId="14" fontId="13" fillId="4" borderId="2" xfId="0" applyNumberFormat="1" applyFont="1" applyFill="1" applyBorder="1" applyAlignment="1" applyProtection="1">
      <alignment horizontal="center"/>
    </xf>
    <xf numFmtId="14" fontId="3" fillId="4" borderId="2" xfId="0" applyNumberFormat="1" applyFont="1" applyFill="1" applyBorder="1" applyAlignment="1">
      <alignment horizontal="center"/>
    </xf>
    <xf numFmtId="14" fontId="4" fillId="4" borderId="8" xfId="0" applyNumberFormat="1" applyFont="1" applyFill="1" applyBorder="1" applyAlignment="1">
      <alignment horizontal="center"/>
    </xf>
    <xf numFmtId="14" fontId="13" fillId="4" borderId="8" xfId="0" applyNumberFormat="1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4" fontId="14" fillId="3" borderId="27" xfId="0" applyNumberFormat="1" applyFont="1" applyFill="1" applyBorder="1" applyAlignment="1">
      <alignment horizontal="center"/>
    </xf>
    <xf numFmtId="14" fontId="14" fillId="3" borderId="13" xfId="0" applyNumberFormat="1" applyFont="1" applyFill="1" applyBorder="1" applyAlignment="1">
      <alignment horizontal="center"/>
    </xf>
    <xf numFmtId="14" fontId="13" fillId="4" borderId="27" xfId="0" applyNumberFormat="1" applyFont="1" applyFill="1" applyBorder="1" applyAlignment="1">
      <alignment horizontal="center"/>
    </xf>
    <xf numFmtId="14" fontId="13" fillId="4" borderId="13" xfId="0" applyNumberFormat="1" applyFont="1" applyFill="1" applyBorder="1" applyAlignment="1">
      <alignment horizontal="center"/>
    </xf>
    <xf numFmtId="14" fontId="13" fillId="4" borderId="27" xfId="0" applyNumberFormat="1" applyFont="1" applyFill="1" applyBorder="1" applyAlignment="1" applyProtection="1">
      <alignment horizontal="center"/>
    </xf>
    <xf numFmtId="14" fontId="13" fillId="4" borderId="13" xfId="0" applyNumberFormat="1" applyFont="1" applyFill="1" applyBorder="1" applyAlignment="1" applyProtection="1">
      <alignment horizontal="center"/>
    </xf>
    <xf numFmtId="14" fontId="13" fillId="4" borderId="32" xfId="0" applyNumberFormat="1" applyFont="1" applyFill="1" applyBorder="1" applyAlignment="1">
      <alignment horizontal="center"/>
    </xf>
    <xf numFmtId="14" fontId="13" fillId="4" borderId="9" xfId="0" applyNumberFormat="1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44" fontId="3" fillId="5" borderId="2" xfId="1" applyFont="1" applyFill="1" applyBorder="1" applyAlignment="1">
      <alignment horizontal="center" vertical="center"/>
    </xf>
    <xf numFmtId="44" fontId="13" fillId="5" borderId="2" xfId="1" applyFont="1" applyFill="1" applyBorder="1" applyAlignment="1">
      <alignment horizontal="center" vertical="center"/>
    </xf>
    <xf numFmtId="44" fontId="13" fillId="5" borderId="13" xfId="1" applyFont="1" applyFill="1" applyBorder="1" applyAlignment="1">
      <alignment horizontal="center" vertical="center"/>
    </xf>
    <xf numFmtId="44" fontId="3" fillId="5" borderId="32" xfId="1" applyFont="1" applyFill="1" applyBorder="1" applyAlignment="1">
      <alignment horizontal="center" vertical="center"/>
    </xf>
    <xf numFmtId="44" fontId="3" fillId="5" borderId="20" xfId="1" applyFont="1" applyFill="1" applyBorder="1" applyAlignment="1">
      <alignment horizontal="center" vertical="center"/>
    </xf>
    <xf numFmtId="44" fontId="3" fillId="5" borderId="21" xfId="1" applyFont="1" applyFill="1" applyBorder="1" applyAlignment="1">
      <alignment horizontal="center" vertical="center"/>
    </xf>
    <xf numFmtId="44" fontId="13" fillId="5" borderId="32" xfId="1" applyFont="1" applyFill="1" applyBorder="1" applyAlignment="1">
      <alignment horizontal="center" vertical="center"/>
    </xf>
    <xf numFmtId="44" fontId="13" fillId="5" borderId="20" xfId="1" applyFont="1" applyFill="1" applyBorder="1" applyAlignment="1">
      <alignment horizontal="center" vertical="center"/>
    </xf>
    <xf numFmtId="44" fontId="13" fillId="5" borderId="41" xfId="1" applyFont="1" applyFill="1" applyBorder="1" applyAlignment="1">
      <alignment horizontal="center" vertical="center"/>
    </xf>
    <xf numFmtId="44" fontId="1" fillId="5" borderId="32" xfId="1" applyFont="1" applyFill="1" applyBorder="1" applyAlignment="1">
      <alignment horizontal="center" vertical="center"/>
    </xf>
    <xf numFmtId="44" fontId="13" fillId="5" borderId="21" xfId="1" applyFont="1" applyFill="1" applyBorder="1" applyAlignment="1">
      <alignment horizontal="center" vertical="center"/>
    </xf>
    <xf numFmtId="0" fontId="10" fillId="0" borderId="28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center"/>
    </xf>
    <xf numFmtId="0" fontId="13" fillId="0" borderId="42" xfId="0" applyFont="1" applyBorder="1" applyAlignment="1">
      <alignment horizontal="center"/>
    </xf>
    <xf numFmtId="0" fontId="13" fillId="0" borderId="44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46" xfId="0" applyFont="1" applyBorder="1" applyAlignment="1">
      <alignment horizontal="center"/>
    </xf>
    <xf numFmtId="0" fontId="19" fillId="0" borderId="45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4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4" fontId="13" fillId="4" borderId="8" xfId="0" applyNumberFormat="1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4" borderId="27" xfId="0" applyFont="1" applyFill="1" applyBorder="1" applyAlignment="1">
      <alignment horizontal="left"/>
    </xf>
    <xf numFmtId="14" fontId="10" fillId="4" borderId="8" xfId="0" applyNumberFormat="1" applyFont="1" applyFill="1" applyBorder="1" applyAlignment="1">
      <alignment horizontal="left"/>
    </xf>
    <xf numFmtId="0" fontId="10" fillId="4" borderId="8" xfId="0" applyFont="1" applyFill="1" applyBorder="1" applyAlignment="1">
      <alignment horizontal="left"/>
    </xf>
    <xf numFmtId="0" fontId="10" fillId="4" borderId="32" xfId="0" applyFont="1" applyFill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6" xfId="0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3" fillId="4" borderId="3" xfId="0" applyFont="1" applyFill="1" applyBorder="1" applyAlignment="1">
      <alignment horizontal="left"/>
    </xf>
    <xf numFmtId="0" fontId="13" fillId="0" borderId="43" xfId="0" applyFont="1" applyBorder="1" applyAlignment="1">
      <alignment horizontal="left" wrapText="1"/>
    </xf>
    <xf numFmtId="0" fontId="13" fillId="0" borderId="42" xfId="0" applyFont="1" applyBorder="1" applyAlignment="1">
      <alignment horizontal="left" wrapText="1"/>
    </xf>
    <xf numFmtId="0" fontId="13" fillId="0" borderId="44" xfId="0" applyFont="1" applyBorder="1" applyAlignment="1">
      <alignment horizontal="left" wrapText="1"/>
    </xf>
    <xf numFmtId="0" fontId="14" fillId="2" borderId="0" xfId="0" applyFont="1" applyFill="1" applyAlignment="1">
      <alignment horizontal="left" wrapText="1"/>
    </xf>
    <xf numFmtId="0" fontId="13" fillId="0" borderId="28" xfId="0" applyFont="1" applyBorder="1" applyAlignment="1">
      <alignment horizontal="left" wrapText="1"/>
    </xf>
    <xf numFmtId="0" fontId="13" fillId="0" borderId="29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24" xfId="0" applyFont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/>
    </xf>
    <xf numFmtId="0" fontId="10" fillId="4" borderId="27" xfId="0" applyFont="1" applyFill="1" applyBorder="1" applyAlignment="1">
      <alignment horizontal="left"/>
    </xf>
    <xf numFmtId="44" fontId="1" fillId="5" borderId="2" xfId="1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6DFB8F"/>
      <color rgb="FF07F74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80294</xdr:colOff>
      <xdr:row>13</xdr:row>
      <xdr:rowOff>33338</xdr:rowOff>
    </xdr:from>
    <xdr:to>
      <xdr:col>10</xdr:col>
      <xdr:colOff>1895246</xdr:colOff>
      <xdr:row>20</xdr:row>
      <xdr:rowOff>297657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251" t="30115" r="39089" b="53216"/>
        <a:stretch/>
      </xdr:blipFill>
      <xdr:spPr>
        <a:xfrm>
          <a:off x="80294" y="7355682"/>
          <a:ext cx="7684733" cy="1609725"/>
        </a:xfrm>
        <a:prstGeom prst="rect">
          <a:avLst/>
        </a:prstGeom>
        <a:ln w="19050"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10583</xdr:colOff>
      <xdr:row>0</xdr:row>
      <xdr:rowOff>31749</xdr:rowOff>
    </xdr:from>
    <xdr:to>
      <xdr:col>1</xdr:col>
      <xdr:colOff>825501</xdr:colOff>
      <xdr:row>1</xdr:row>
      <xdr:rowOff>159307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2628F17-553F-4243-9E1B-22828DC2EF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416" y="31749"/>
          <a:ext cx="814918" cy="7413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511969</xdr:colOff>
      <xdr:row>0</xdr:row>
      <xdr:rowOff>23814</xdr:rowOff>
    </xdr:from>
    <xdr:to>
      <xdr:col>2</xdr:col>
      <xdr:colOff>1476375</xdr:colOff>
      <xdr:row>2</xdr:row>
      <xdr:rowOff>127300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6FEE94E-82F7-4738-A0B5-22B7D4AE3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7469" y="23814"/>
          <a:ext cx="964406" cy="8773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455083</xdr:colOff>
      <xdr:row>0</xdr:row>
      <xdr:rowOff>21167</xdr:rowOff>
    </xdr:from>
    <xdr:to>
      <xdr:col>1</xdr:col>
      <xdr:colOff>913694</xdr:colOff>
      <xdr:row>1</xdr:row>
      <xdr:rowOff>187238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99B09B2-A7C1-44C4-BF3B-439642D9B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083" y="21167"/>
          <a:ext cx="857250" cy="77990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178594</xdr:colOff>
      <xdr:row>0</xdr:row>
      <xdr:rowOff>35719</xdr:rowOff>
    </xdr:from>
    <xdr:to>
      <xdr:col>1</xdr:col>
      <xdr:colOff>428624</xdr:colOff>
      <xdr:row>1</xdr:row>
      <xdr:rowOff>154782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E18E33B-CF8C-4351-9B7C-4F0FDA10E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4" y="35719"/>
          <a:ext cx="845343" cy="702469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32</xdr:row>
      <xdr:rowOff>35719</xdr:rowOff>
    </xdr:from>
    <xdr:to>
      <xdr:col>1</xdr:col>
      <xdr:colOff>526495</xdr:colOff>
      <xdr:row>33</xdr:row>
      <xdr:rowOff>226218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08A5024-979F-4CDD-8E41-6992E8E03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8536782"/>
          <a:ext cx="931308" cy="773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view="pageBreakPreview" topLeftCell="A8" zoomScale="80" zoomScaleNormal="100" zoomScaleSheetLayoutView="80" workbookViewId="0">
      <selection activeCell="B32" sqref="B32:K32"/>
    </sheetView>
  </sheetViews>
  <sheetFormatPr baseColWidth="10" defaultColWidth="9.1640625" defaultRowHeight="16" x14ac:dyDescent="0.2"/>
  <cols>
    <col min="1" max="1" width="6.1640625" style="2" bestFit="1" customWidth="1"/>
    <col min="2" max="10" width="9.1640625" style="139"/>
    <col min="11" max="11" width="28.83203125" style="139" customWidth="1"/>
    <col min="12" max="16384" width="9.1640625" style="2"/>
  </cols>
  <sheetData>
    <row r="1" spans="1:11" x14ac:dyDescent="0.2">
      <c r="A1" s="282" t="s">
        <v>112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</row>
    <row r="2" spans="1:11" ht="17" thickBot="1" x14ac:dyDescent="0.25"/>
    <row r="3" spans="1:11" ht="24.75" customHeight="1" thickBot="1" x14ac:dyDescent="0.25">
      <c r="A3" s="181" t="s">
        <v>119</v>
      </c>
      <c r="B3" s="290" t="s">
        <v>114</v>
      </c>
      <c r="C3" s="291"/>
      <c r="D3" s="291"/>
      <c r="E3" s="291"/>
      <c r="F3" s="291"/>
      <c r="G3" s="291"/>
      <c r="H3" s="291"/>
      <c r="I3" s="291"/>
      <c r="J3" s="291"/>
      <c r="K3" s="292"/>
    </row>
    <row r="4" spans="1:11" ht="80.25" customHeight="1" thickBot="1" x14ac:dyDescent="0.25">
      <c r="A4" s="182" t="s">
        <v>120</v>
      </c>
      <c r="B4" s="287" t="s">
        <v>113</v>
      </c>
      <c r="C4" s="288"/>
      <c r="D4" s="288"/>
      <c r="E4" s="288"/>
      <c r="F4" s="288"/>
      <c r="G4" s="288"/>
      <c r="H4" s="288"/>
      <c r="I4" s="288"/>
      <c r="J4" s="288"/>
      <c r="K4" s="289"/>
    </row>
    <row r="5" spans="1:11" ht="36" customHeight="1" thickBot="1" x14ac:dyDescent="0.25">
      <c r="A5" s="182" t="s">
        <v>122</v>
      </c>
      <c r="B5" s="293" t="s">
        <v>116</v>
      </c>
      <c r="C5" s="294"/>
      <c r="D5" s="294"/>
      <c r="E5" s="294"/>
      <c r="F5" s="294"/>
      <c r="G5" s="294"/>
      <c r="H5" s="294"/>
      <c r="I5" s="294"/>
      <c r="J5" s="294"/>
      <c r="K5" s="295"/>
    </row>
    <row r="6" spans="1:11" ht="50.25" customHeight="1" thickBot="1" x14ac:dyDescent="0.25">
      <c r="A6" s="183" t="s">
        <v>121</v>
      </c>
      <c r="B6" s="283" t="s">
        <v>126</v>
      </c>
      <c r="C6" s="284"/>
      <c r="D6" s="284"/>
      <c r="E6" s="284"/>
      <c r="F6" s="284"/>
      <c r="G6" s="284"/>
      <c r="H6" s="284"/>
      <c r="I6" s="284"/>
      <c r="J6" s="284"/>
      <c r="K6" s="285"/>
    </row>
    <row r="7" spans="1:11" ht="56.25" customHeight="1" thickBot="1" x14ac:dyDescent="0.25">
      <c r="A7" s="182" t="s">
        <v>171</v>
      </c>
      <c r="B7" s="296" t="s">
        <v>172</v>
      </c>
      <c r="C7" s="297"/>
      <c r="D7" s="297"/>
      <c r="E7" s="297"/>
      <c r="F7" s="297"/>
      <c r="G7" s="297"/>
      <c r="H7" s="297"/>
      <c r="I7" s="297"/>
      <c r="J7" s="297"/>
      <c r="K7" s="298"/>
    </row>
    <row r="8" spans="1:11" x14ac:dyDescent="0.2">
      <c r="A8" s="184"/>
    </row>
    <row r="9" spans="1:11" x14ac:dyDescent="0.2">
      <c r="A9" s="282" t="s">
        <v>159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</row>
    <row r="10" spans="1:11" ht="17" thickBot="1" x14ac:dyDescent="0.25"/>
    <row r="11" spans="1:11" ht="132" customHeight="1" thickBot="1" x14ac:dyDescent="0.25">
      <c r="A11" s="181" t="s">
        <v>123</v>
      </c>
      <c r="B11" s="286" t="s">
        <v>182</v>
      </c>
      <c r="C11" s="284"/>
      <c r="D11" s="284"/>
      <c r="E11" s="284"/>
      <c r="F11" s="284"/>
      <c r="G11" s="284"/>
      <c r="H11" s="284"/>
      <c r="I11" s="284"/>
      <c r="J11" s="284"/>
      <c r="K11" s="285"/>
    </row>
    <row r="12" spans="1:11" ht="42.75" customHeight="1" thickBot="1" x14ac:dyDescent="0.25">
      <c r="A12" s="182" t="s">
        <v>124</v>
      </c>
      <c r="B12" s="286" t="s">
        <v>127</v>
      </c>
      <c r="C12" s="284"/>
      <c r="D12" s="284"/>
      <c r="E12" s="284"/>
      <c r="F12" s="284"/>
      <c r="G12" s="284"/>
      <c r="H12" s="284"/>
      <c r="I12" s="284"/>
      <c r="J12" s="284"/>
      <c r="K12" s="285"/>
    </row>
    <row r="13" spans="1:11" ht="75" customHeight="1" thickBot="1" x14ac:dyDescent="0.25">
      <c r="A13" s="183" t="s">
        <v>125</v>
      </c>
      <c r="B13" s="283" t="s">
        <v>128</v>
      </c>
      <c r="C13" s="284"/>
      <c r="D13" s="284"/>
      <c r="E13" s="284"/>
      <c r="F13" s="284"/>
      <c r="G13" s="284"/>
      <c r="H13" s="284"/>
      <c r="I13" s="284"/>
      <c r="J13" s="284"/>
      <c r="K13" s="285"/>
    </row>
    <row r="20" spans="1:11" x14ac:dyDescent="0.2">
      <c r="A20" s="282" t="s">
        <v>142</v>
      </c>
      <c r="B20" s="282"/>
      <c r="C20" s="282"/>
      <c r="D20" s="282"/>
      <c r="E20" s="282"/>
      <c r="F20" s="282"/>
      <c r="G20" s="282"/>
      <c r="H20" s="282"/>
      <c r="I20" s="282"/>
      <c r="J20" s="282"/>
      <c r="K20" s="282"/>
    </row>
    <row r="21" spans="1:11" ht="33.75" customHeight="1" thickBot="1" x14ac:dyDescent="0.25"/>
    <row r="22" spans="1:11" ht="31.5" customHeight="1" x14ac:dyDescent="0.2">
      <c r="A22" s="138" t="s">
        <v>160</v>
      </c>
      <c r="B22" s="273" t="s">
        <v>158</v>
      </c>
      <c r="C22" s="274"/>
      <c r="D22" s="274"/>
      <c r="E22" s="274"/>
      <c r="F22" s="274"/>
      <c r="G22" s="274"/>
      <c r="H22" s="274"/>
      <c r="I22" s="274"/>
      <c r="J22" s="274"/>
      <c r="K22" s="275"/>
    </row>
    <row r="23" spans="1:11" x14ac:dyDescent="0.2">
      <c r="A23" s="185">
        <v>1</v>
      </c>
      <c r="B23" s="276" t="s">
        <v>143</v>
      </c>
      <c r="C23" s="277"/>
      <c r="D23" s="277"/>
      <c r="E23" s="277"/>
      <c r="F23" s="277"/>
      <c r="G23" s="277"/>
      <c r="H23" s="277"/>
      <c r="I23" s="277"/>
      <c r="J23" s="277"/>
      <c r="K23" s="278"/>
    </row>
    <row r="24" spans="1:11" x14ac:dyDescent="0.2">
      <c r="A24" s="186">
        <v>2</v>
      </c>
      <c r="B24" s="276" t="s">
        <v>144</v>
      </c>
      <c r="C24" s="277"/>
      <c r="D24" s="277"/>
      <c r="E24" s="277"/>
      <c r="F24" s="277"/>
      <c r="G24" s="277"/>
      <c r="H24" s="277"/>
      <c r="I24" s="277"/>
      <c r="J24" s="277"/>
      <c r="K24" s="278"/>
    </row>
    <row r="25" spans="1:11" x14ac:dyDescent="0.2">
      <c r="A25" s="187"/>
      <c r="B25" s="276" t="s">
        <v>145</v>
      </c>
      <c r="C25" s="277"/>
      <c r="D25" s="277"/>
      <c r="E25" s="277"/>
      <c r="F25" s="277"/>
      <c r="G25" s="277"/>
      <c r="H25" s="277"/>
      <c r="I25" s="277"/>
      <c r="J25" s="277"/>
      <c r="K25" s="278"/>
    </row>
    <row r="26" spans="1:11" x14ac:dyDescent="0.2">
      <c r="A26" s="188"/>
      <c r="B26" s="276" t="s">
        <v>132</v>
      </c>
      <c r="C26" s="277"/>
      <c r="D26" s="277"/>
      <c r="E26" s="277"/>
      <c r="F26" s="277"/>
      <c r="G26" s="277"/>
      <c r="H26" s="277"/>
      <c r="I26" s="277"/>
      <c r="J26" s="277"/>
      <c r="K26" s="278"/>
    </row>
    <row r="27" spans="1:11" x14ac:dyDescent="0.2">
      <c r="A27" s="185">
        <v>3</v>
      </c>
      <c r="B27" s="276" t="s">
        <v>133</v>
      </c>
      <c r="C27" s="277"/>
      <c r="D27" s="277"/>
      <c r="E27" s="277"/>
      <c r="F27" s="277"/>
      <c r="G27" s="277"/>
      <c r="H27" s="277"/>
      <c r="I27" s="277"/>
      <c r="J27" s="277"/>
      <c r="K27" s="278"/>
    </row>
    <row r="28" spans="1:11" x14ac:dyDescent="0.2">
      <c r="A28" s="185">
        <v>4</v>
      </c>
      <c r="B28" s="276" t="s">
        <v>134</v>
      </c>
      <c r="C28" s="277"/>
      <c r="D28" s="277"/>
      <c r="E28" s="277"/>
      <c r="F28" s="277"/>
      <c r="G28" s="277"/>
      <c r="H28" s="277"/>
      <c r="I28" s="277"/>
      <c r="J28" s="277"/>
      <c r="K28" s="278"/>
    </row>
    <row r="29" spans="1:11" x14ac:dyDescent="0.2">
      <c r="A29" s="186">
        <v>5</v>
      </c>
      <c r="B29" s="276" t="s">
        <v>146</v>
      </c>
      <c r="C29" s="277"/>
      <c r="D29" s="277"/>
      <c r="E29" s="277"/>
      <c r="F29" s="277"/>
      <c r="G29" s="277"/>
      <c r="H29" s="277"/>
      <c r="I29" s="277"/>
      <c r="J29" s="277"/>
      <c r="K29" s="278"/>
    </row>
    <row r="30" spans="1:11" x14ac:dyDescent="0.2">
      <c r="A30" s="188"/>
      <c r="B30" s="276" t="s">
        <v>147</v>
      </c>
      <c r="C30" s="277"/>
      <c r="D30" s="277"/>
      <c r="E30" s="277"/>
      <c r="F30" s="277"/>
      <c r="G30" s="277"/>
      <c r="H30" s="277"/>
      <c r="I30" s="277"/>
      <c r="J30" s="277"/>
      <c r="K30" s="278"/>
    </row>
    <row r="31" spans="1:11" x14ac:dyDescent="0.2">
      <c r="A31" s="186">
        <v>6</v>
      </c>
      <c r="B31" s="276" t="s">
        <v>148</v>
      </c>
      <c r="C31" s="277"/>
      <c r="D31" s="277"/>
      <c r="E31" s="277"/>
      <c r="F31" s="277"/>
      <c r="G31" s="277"/>
      <c r="H31" s="277"/>
      <c r="I31" s="277"/>
      <c r="J31" s="277"/>
      <c r="K31" s="278"/>
    </row>
    <row r="32" spans="1:11" x14ac:dyDescent="0.2">
      <c r="A32" s="188"/>
      <c r="B32" s="276" t="s">
        <v>149</v>
      </c>
      <c r="C32" s="277"/>
      <c r="D32" s="277"/>
      <c r="E32" s="277"/>
      <c r="F32" s="277"/>
      <c r="G32" s="277"/>
      <c r="H32" s="277"/>
      <c r="I32" s="277"/>
      <c r="J32" s="277"/>
      <c r="K32" s="278"/>
    </row>
    <row r="33" spans="1:11" x14ac:dyDescent="0.2">
      <c r="A33" s="185">
        <v>7</v>
      </c>
      <c r="B33" s="276" t="s">
        <v>150</v>
      </c>
      <c r="C33" s="277"/>
      <c r="D33" s="277"/>
      <c r="E33" s="277"/>
      <c r="F33" s="277"/>
      <c r="G33" s="277"/>
      <c r="H33" s="277"/>
      <c r="I33" s="277"/>
      <c r="J33" s="277"/>
      <c r="K33" s="278"/>
    </row>
    <row r="34" spans="1:11" x14ac:dyDescent="0.2">
      <c r="A34" s="186">
        <v>8</v>
      </c>
      <c r="B34" s="276" t="s">
        <v>151</v>
      </c>
      <c r="C34" s="277"/>
      <c r="D34" s="277"/>
      <c r="E34" s="277"/>
      <c r="F34" s="277"/>
      <c r="G34" s="277"/>
      <c r="H34" s="277"/>
      <c r="I34" s="277"/>
      <c r="J34" s="277"/>
      <c r="K34" s="278"/>
    </row>
    <row r="35" spans="1:11" x14ac:dyDescent="0.2">
      <c r="A35" s="188"/>
      <c r="B35" s="276" t="s">
        <v>152</v>
      </c>
      <c r="C35" s="277"/>
      <c r="D35" s="277"/>
      <c r="E35" s="277"/>
      <c r="F35" s="277"/>
      <c r="G35" s="277"/>
      <c r="H35" s="277"/>
      <c r="I35" s="277"/>
      <c r="J35" s="277"/>
      <c r="K35" s="278"/>
    </row>
    <row r="36" spans="1:11" x14ac:dyDescent="0.2">
      <c r="A36" s="186">
        <v>9</v>
      </c>
      <c r="B36" s="276" t="s">
        <v>153</v>
      </c>
      <c r="C36" s="277"/>
      <c r="D36" s="277"/>
      <c r="E36" s="277"/>
      <c r="F36" s="277"/>
      <c r="G36" s="277"/>
      <c r="H36" s="277"/>
      <c r="I36" s="277"/>
      <c r="J36" s="277"/>
      <c r="K36" s="278"/>
    </row>
    <row r="37" spans="1:11" x14ac:dyDescent="0.2">
      <c r="A37" s="187"/>
      <c r="B37" s="276" t="s">
        <v>154</v>
      </c>
      <c r="C37" s="277"/>
      <c r="D37" s="277"/>
      <c r="E37" s="277"/>
      <c r="F37" s="277"/>
      <c r="G37" s="277"/>
      <c r="H37" s="277"/>
      <c r="I37" s="277"/>
      <c r="J37" s="277"/>
      <c r="K37" s="278"/>
    </row>
    <row r="38" spans="1:11" x14ac:dyDescent="0.2">
      <c r="A38" s="187"/>
      <c r="B38" s="276" t="s">
        <v>157</v>
      </c>
      <c r="C38" s="277"/>
      <c r="D38" s="277"/>
      <c r="E38" s="277"/>
      <c r="F38" s="277"/>
      <c r="G38" s="277"/>
      <c r="H38" s="277"/>
      <c r="I38" s="277"/>
      <c r="J38" s="277"/>
      <c r="K38" s="278"/>
    </row>
    <row r="39" spans="1:11" x14ac:dyDescent="0.2">
      <c r="A39" s="187"/>
      <c r="B39" s="276" t="s">
        <v>155</v>
      </c>
      <c r="C39" s="277"/>
      <c r="D39" s="277"/>
      <c r="E39" s="277"/>
      <c r="F39" s="277"/>
      <c r="G39" s="277"/>
      <c r="H39" s="277"/>
      <c r="I39" s="277"/>
      <c r="J39" s="277"/>
      <c r="K39" s="278"/>
    </row>
    <row r="40" spans="1:11" ht="17" thickBot="1" x14ac:dyDescent="0.25">
      <c r="A40" s="189"/>
      <c r="B40" s="279" t="s">
        <v>156</v>
      </c>
      <c r="C40" s="280"/>
      <c r="D40" s="280"/>
      <c r="E40" s="280"/>
      <c r="F40" s="280"/>
      <c r="G40" s="280"/>
      <c r="H40" s="280"/>
      <c r="I40" s="280"/>
      <c r="J40" s="280"/>
      <c r="K40" s="281"/>
    </row>
  </sheetData>
  <sheetProtection algorithmName="SHA-512" hashValue="VecmZqs+8NISk3BUgTl/zmoJXBt0Hu7bZxsw02+eBcfT9hCtK3V7Vr3RXWOQWdjB02TM5HQujRgYOfqAP0s2kQ==" saltValue="yZdGiYFI07+AKLKOM4WpnQ==" spinCount="100000" sheet="1" objects="1" scenarios="1"/>
  <mergeCells count="30">
    <mergeCell ref="A20:K20"/>
    <mergeCell ref="B13:K13"/>
    <mergeCell ref="A1:K1"/>
    <mergeCell ref="B11:K11"/>
    <mergeCell ref="B12:K12"/>
    <mergeCell ref="B4:K4"/>
    <mergeCell ref="B3:K3"/>
    <mergeCell ref="A9:K9"/>
    <mergeCell ref="B6:K6"/>
    <mergeCell ref="B5:K5"/>
    <mergeCell ref="B7:K7"/>
    <mergeCell ref="B40:K40"/>
    <mergeCell ref="B39:K39"/>
    <mergeCell ref="B38:K38"/>
    <mergeCell ref="B37:K37"/>
    <mergeCell ref="B28:K28"/>
    <mergeCell ref="B29:K29"/>
    <mergeCell ref="B30:K30"/>
    <mergeCell ref="B31:K31"/>
    <mergeCell ref="B32:K32"/>
    <mergeCell ref="B22:K22"/>
    <mergeCell ref="B33:K33"/>
    <mergeCell ref="B34:K34"/>
    <mergeCell ref="B35:K35"/>
    <mergeCell ref="B36:K36"/>
    <mergeCell ref="B23:K23"/>
    <mergeCell ref="B24:K24"/>
    <mergeCell ref="B25:K25"/>
    <mergeCell ref="B26:K26"/>
    <mergeCell ref="B27:K27"/>
  </mergeCells>
  <pageMargins left="0.70866141732283472" right="0.39370078740157483" top="0.74803149606299213" bottom="0.39370078740157483" header="0.31496062992125984" footer="0.31496062992125984"/>
  <pageSetup paperSize="9" scale="7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4"/>
  <sheetViews>
    <sheetView view="pageBreakPreview" topLeftCell="A10" zoomScale="130" zoomScaleNormal="90" zoomScaleSheetLayoutView="130" workbookViewId="0">
      <selection activeCell="E26" sqref="E26"/>
    </sheetView>
  </sheetViews>
  <sheetFormatPr baseColWidth="10" defaultColWidth="9.1640625" defaultRowHeight="16" x14ac:dyDescent="0.2"/>
  <cols>
    <col min="1" max="1" width="14.33203125" style="1" customWidth="1"/>
    <col min="2" max="2" width="10.5" style="1" customWidth="1"/>
    <col min="3" max="3" width="9.33203125" style="1" customWidth="1"/>
    <col min="4" max="4" width="17.5" style="1" customWidth="1"/>
    <col min="5" max="5" width="12.83203125" style="1" bestFit="1" customWidth="1"/>
    <col min="6" max="6" width="9.1640625" style="1"/>
    <col min="7" max="7" width="11.83203125" style="1" customWidth="1"/>
    <col min="8" max="8" width="10.83203125" style="1" customWidth="1"/>
    <col min="9" max="16384" width="9.1640625" style="1"/>
  </cols>
  <sheetData>
    <row r="1" spans="1:9" ht="45" customHeight="1" x14ac:dyDescent="0.2">
      <c r="A1" s="36" t="s">
        <v>109</v>
      </c>
      <c r="B1" s="309" t="s">
        <v>111</v>
      </c>
      <c r="C1" s="309"/>
      <c r="D1" s="309"/>
      <c r="E1" s="309"/>
      <c r="F1" s="309"/>
      <c r="G1" s="309"/>
      <c r="H1" s="309"/>
      <c r="I1" s="3"/>
    </row>
    <row r="3" spans="1:9" x14ac:dyDescent="0.2">
      <c r="A3" s="5" t="s">
        <v>0</v>
      </c>
      <c r="B3" s="5"/>
      <c r="C3" s="5"/>
      <c r="D3" s="5"/>
      <c r="E3" s="5"/>
      <c r="F3" s="5"/>
      <c r="G3" s="5"/>
      <c r="H3" s="4"/>
    </row>
    <row r="5" spans="1:9" ht="17" thickBot="1" x14ac:dyDescent="0.25"/>
    <row r="6" spans="1:9" x14ac:dyDescent="0.2">
      <c r="A6" s="51" t="s">
        <v>1</v>
      </c>
      <c r="B6" s="314" t="s">
        <v>194</v>
      </c>
      <c r="C6" s="315"/>
      <c r="D6" s="315"/>
      <c r="E6" s="315"/>
      <c r="F6" s="315"/>
      <c r="G6" s="315"/>
      <c r="H6" s="316"/>
    </row>
    <row r="7" spans="1:9" x14ac:dyDescent="0.2">
      <c r="A7" s="48" t="s">
        <v>2</v>
      </c>
      <c r="B7" s="311" t="s">
        <v>195</v>
      </c>
      <c r="C7" s="312"/>
      <c r="D7" s="312"/>
      <c r="E7" s="312"/>
      <c r="F7" s="312"/>
      <c r="G7" s="312"/>
      <c r="H7" s="313"/>
    </row>
    <row r="8" spans="1:9" x14ac:dyDescent="0.2">
      <c r="A8" s="48" t="s">
        <v>3</v>
      </c>
      <c r="B8" s="311" t="s">
        <v>196</v>
      </c>
      <c r="C8" s="312"/>
      <c r="D8" s="312"/>
      <c r="E8" s="312"/>
      <c r="F8" s="312"/>
      <c r="G8" s="312"/>
      <c r="H8" s="313"/>
    </row>
    <row r="9" spans="1:9" ht="15.75" customHeight="1" x14ac:dyDescent="0.2">
      <c r="A9" s="48" t="s">
        <v>4</v>
      </c>
      <c r="B9" s="255" t="s">
        <v>189</v>
      </c>
      <c r="C9" s="33" t="s">
        <v>5</v>
      </c>
      <c r="D9" s="267" t="s">
        <v>197</v>
      </c>
      <c r="E9" s="256" t="s">
        <v>83</v>
      </c>
      <c r="F9" s="323" t="s">
        <v>261</v>
      </c>
      <c r="G9" s="324"/>
      <c r="H9" s="325"/>
      <c r="I9" s="6"/>
    </row>
    <row r="10" spans="1:9" ht="17" thickBot="1" x14ac:dyDescent="0.25">
      <c r="A10" s="257" t="s">
        <v>193</v>
      </c>
      <c r="B10" s="320" t="s">
        <v>260</v>
      </c>
      <c r="C10" s="321"/>
      <c r="D10" s="321"/>
      <c r="E10" s="321"/>
      <c r="F10" s="321"/>
      <c r="G10" s="321"/>
      <c r="H10" s="322"/>
      <c r="I10" s="6"/>
    </row>
    <row r="12" spans="1:9" ht="17" thickBot="1" x14ac:dyDescent="0.25"/>
    <row r="13" spans="1:9" x14ac:dyDescent="0.2">
      <c r="A13" s="51" t="s">
        <v>6</v>
      </c>
      <c r="B13" s="314" t="s">
        <v>256</v>
      </c>
      <c r="C13" s="315"/>
      <c r="D13" s="315"/>
      <c r="E13" s="315"/>
      <c r="F13" s="315"/>
      <c r="G13" s="315"/>
      <c r="H13" s="316"/>
    </row>
    <row r="14" spans="1:9" ht="17" thickBot="1" x14ac:dyDescent="0.25">
      <c r="A14" s="49" t="s">
        <v>7</v>
      </c>
      <c r="B14" s="317" t="s">
        <v>257</v>
      </c>
      <c r="C14" s="318"/>
      <c r="D14" s="64" t="s">
        <v>80</v>
      </c>
      <c r="E14" s="317" t="s">
        <v>266</v>
      </c>
      <c r="F14" s="318"/>
      <c r="G14" s="318"/>
      <c r="H14" s="319"/>
    </row>
    <row r="15" spans="1:9" x14ac:dyDescent="0.2">
      <c r="A15" s="37"/>
      <c r="B15" s="37"/>
      <c r="C15" s="38"/>
      <c r="D15" s="38"/>
      <c r="E15" s="38"/>
      <c r="F15" s="38"/>
      <c r="G15" s="38"/>
      <c r="H15" s="38"/>
    </row>
    <row r="16" spans="1:9" ht="17" thickBot="1" x14ac:dyDescent="0.25">
      <c r="A16" s="37"/>
      <c r="B16" s="37"/>
      <c r="C16" s="37"/>
      <c r="D16" s="37"/>
      <c r="E16" s="37"/>
      <c r="F16" s="37"/>
      <c r="G16" s="37"/>
      <c r="H16" s="37"/>
    </row>
    <row r="17" spans="1:10" x14ac:dyDescent="0.2">
      <c r="A17" s="65" t="s">
        <v>8</v>
      </c>
      <c r="B17" s="314" t="s">
        <v>198</v>
      </c>
      <c r="C17" s="315"/>
      <c r="D17" s="315"/>
      <c r="E17" s="315"/>
      <c r="F17" s="315"/>
      <c r="G17" s="315"/>
      <c r="H17" s="316"/>
    </row>
    <row r="18" spans="1:10" x14ac:dyDescent="0.2">
      <c r="A18" s="143" t="s">
        <v>9</v>
      </c>
      <c r="B18" s="311" t="s">
        <v>258</v>
      </c>
      <c r="C18" s="312"/>
      <c r="D18" s="39" t="s">
        <v>82</v>
      </c>
      <c r="E18" s="39"/>
      <c r="F18" s="311" t="s">
        <v>262</v>
      </c>
      <c r="G18" s="312"/>
      <c r="H18" s="313"/>
    </row>
    <row r="19" spans="1:10" ht="17" thickBot="1" x14ac:dyDescent="0.25">
      <c r="A19" s="66" t="s">
        <v>3</v>
      </c>
      <c r="B19" s="311" t="s">
        <v>259</v>
      </c>
      <c r="C19" s="312"/>
      <c r="D19" s="312"/>
      <c r="E19" s="312"/>
      <c r="F19" s="312"/>
      <c r="G19" s="312"/>
      <c r="H19" s="313"/>
    </row>
    <row r="20" spans="1:10" s="34" customFormat="1" x14ac:dyDescent="0.2">
      <c r="A20" s="21"/>
      <c r="B20" s="40"/>
      <c r="C20" s="40"/>
      <c r="D20" s="40"/>
      <c r="E20" s="40"/>
      <c r="F20" s="40"/>
      <c r="G20" s="40"/>
      <c r="H20" s="40"/>
    </row>
    <row r="21" spans="1:10" x14ac:dyDescent="0.2">
      <c r="A21" s="37"/>
      <c r="B21" s="37"/>
      <c r="C21" s="37"/>
      <c r="D21" s="37"/>
      <c r="E21" s="37"/>
      <c r="F21" s="37"/>
      <c r="G21" s="37"/>
      <c r="H21" s="37"/>
    </row>
    <row r="22" spans="1:10" x14ac:dyDescent="0.2">
      <c r="A22" s="304" t="s">
        <v>10</v>
      </c>
      <c r="B22" s="304"/>
      <c r="C22" s="304"/>
      <c r="D22" s="304"/>
      <c r="E22" s="304"/>
      <c r="F22" s="304"/>
      <c r="G22" s="304"/>
      <c r="H22" s="304"/>
    </row>
    <row r="23" spans="1:10" ht="17" thickBot="1" x14ac:dyDescent="0.25"/>
    <row r="24" spans="1:10" ht="46.5" customHeight="1" thickBot="1" x14ac:dyDescent="0.25">
      <c r="A24" s="305" t="s">
        <v>97</v>
      </c>
      <c r="B24" s="306"/>
      <c r="C24" s="306"/>
      <c r="D24" s="306"/>
      <c r="E24" s="306"/>
      <c r="F24" s="306"/>
      <c r="G24" s="306"/>
      <c r="H24" s="307"/>
    </row>
    <row r="25" spans="1:10" ht="17" thickBot="1" x14ac:dyDescent="0.25">
      <c r="A25" s="29"/>
      <c r="B25" s="29"/>
      <c r="C25" s="29"/>
      <c r="D25" s="29"/>
      <c r="E25" s="29"/>
      <c r="F25" s="29"/>
      <c r="G25" s="29"/>
      <c r="H25" s="29"/>
    </row>
    <row r="26" spans="1:10" ht="17" thickBot="1" x14ac:dyDescent="0.25">
      <c r="A26" s="10"/>
      <c r="B26" s="94">
        <f>'Plan3 2.2. QUADRO RESUMO'!E25</f>
        <v>11.6</v>
      </c>
      <c r="C26" s="308" t="s">
        <v>88</v>
      </c>
      <c r="D26" s="308"/>
      <c r="E26" s="95">
        <f>'Plan3 2.2. QUADRO RESUMO'!J24</f>
        <v>61480</v>
      </c>
      <c r="F26" s="19" t="s">
        <v>89</v>
      </c>
      <c r="G26" s="20"/>
      <c r="H26" s="10"/>
    </row>
    <row r="29" spans="1:10" x14ac:dyDescent="0.2">
      <c r="A29" s="310" t="s">
        <v>132</v>
      </c>
      <c r="B29" s="310"/>
      <c r="C29" s="310"/>
      <c r="D29" s="310"/>
      <c r="E29" s="310"/>
      <c r="F29" s="310"/>
      <c r="G29" s="310"/>
      <c r="H29" s="310"/>
    </row>
    <row r="30" spans="1:10" ht="17" thickBot="1" x14ac:dyDescent="0.25"/>
    <row r="31" spans="1:10" x14ac:dyDescent="0.2">
      <c r="A31" s="62" t="s">
        <v>98</v>
      </c>
      <c r="B31" s="53"/>
      <c r="C31" s="53"/>
      <c r="D31" s="53"/>
      <c r="E31" s="53"/>
      <c r="F31" s="53"/>
      <c r="G31" s="53"/>
      <c r="H31" s="63"/>
    </row>
    <row r="32" spans="1:10" ht="17" thickBot="1" x14ac:dyDescent="0.25">
      <c r="A32" s="301" t="s">
        <v>99</v>
      </c>
      <c r="B32" s="302"/>
      <c r="C32" s="302"/>
      <c r="D32" s="302"/>
      <c r="E32" s="302"/>
      <c r="F32" s="302"/>
      <c r="G32" s="302"/>
      <c r="H32" s="303"/>
      <c r="I32" s="6"/>
      <c r="J32" s="6"/>
    </row>
    <row r="33" spans="2:5" ht="21" customHeight="1" thickBot="1" x14ac:dyDescent="0.25"/>
    <row r="34" spans="2:5" ht="17" thickBot="1" x14ac:dyDescent="0.25">
      <c r="B34" s="299" t="s">
        <v>108</v>
      </c>
      <c r="C34" s="300"/>
      <c r="D34" s="231">
        <v>12</v>
      </c>
      <c r="E34" s="35" t="s">
        <v>100</v>
      </c>
    </row>
  </sheetData>
  <sheetProtection algorithmName="SHA-512" hashValue="mhkbirvu2JrLUUVjWAg/rMsxLhCifmAej6x8Fxo+QOo2lFwcDEy5+0TbEm4nsaJVfNrpuT3uXrHiQ3V3a8IWlQ==" saltValue="KX1jw/4fipE8Bs/k0bDQqQ==" spinCount="100000" sheet="1" objects="1" scenarios="1"/>
  <protectedRanges>
    <protectedRange sqref="A1 B6:H8 B9 D9 F9 B10 B13 B14 E14 B17 B18 F18 B19 D34" name="dados cadastrais"/>
  </protectedRanges>
  <mergeCells count="19">
    <mergeCell ref="B1:H1"/>
    <mergeCell ref="A29:H29"/>
    <mergeCell ref="F18:H18"/>
    <mergeCell ref="B19:H19"/>
    <mergeCell ref="B13:H13"/>
    <mergeCell ref="B14:C14"/>
    <mergeCell ref="E14:H14"/>
    <mergeCell ref="B17:H17"/>
    <mergeCell ref="B18:C18"/>
    <mergeCell ref="B6:H6"/>
    <mergeCell ref="B7:H7"/>
    <mergeCell ref="B8:H8"/>
    <mergeCell ref="B10:H10"/>
    <mergeCell ref="F9:H9"/>
    <mergeCell ref="B34:C34"/>
    <mergeCell ref="A32:H32"/>
    <mergeCell ref="A22:H22"/>
    <mergeCell ref="A24:H24"/>
    <mergeCell ref="C26:D26"/>
  </mergeCells>
  <pageMargins left="0.7" right="0.7" top="0.75" bottom="0.75" header="0.3" footer="0.3"/>
  <pageSetup paperSize="9" scale="85" orientation="portrait" r:id="rId1"/>
  <rowBreaks count="2" manualBreakCount="2">
    <brk id="39" max="16383" man="1"/>
    <brk id="40" max="16383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7"/>
  <sheetViews>
    <sheetView view="pageBreakPreview" zoomScale="90" zoomScaleNormal="80" zoomScaleSheetLayoutView="90" workbookViewId="0">
      <selection activeCell="E15" sqref="E15"/>
    </sheetView>
  </sheetViews>
  <sheetFormatPr baseColWidth="10" defaultColWidth="8.83203125" defaultRowHeight="15" x14ac:dyDescent="0.2"/>
  <cols>
    <col min="1" max="1" width="5.5" customWidth="1"/>
    <col min="2" max="2" width="17.5" style="9" customWidth="1"/>
    <col min="3" max="4" width="14.5" customWidth="1"/>
    <col min="5" max="7" width="12.33203125" customWidth="1"/>
    <col min="8" max="8" width="11" bestFit="1" customWidth="1"/>
    <col min="9" max="9" width="14.5" customWidth="1"/>
    <col min="10" max="10" width="17.6640625" style="32" customWidth="1"/>
  </cols>
  <sheetData>
    <row r="1" spans="1:11" ht="48" customHeight="1" x14ac:dyDescent="0.2">
      <c r="A1" s="338" t="s">
        <v>109</v>
      </c>
      <c r="B1" s="338"/>
      <c r="C1" s="309" t="s">
        <v>77</v>
      </c>
      <c r="D1" s="309"/>
      <c r="E1" s="309"/>
      <c r="F1" s="309"/>
      <c r="G1" s="309"/>
      <c r="H1" s="309"/>
      <c r="I1" s="309"/>
      <c r="J1" s="309"/>
      <c r="K1" s="3"/>
    </row>
    <row r="2" spans="1:11" ht="15.75" customHeight="1" x14ac:dyDescent="0.2">
      <c r="A2" s="3"/>
      <c r="B2" s="3"/>
      <c r="C2" s="3"/>
      <c r="D2" s="3"/>
      <c r="E2" s="3"/>
      <c r="F2" s="3"/>
      <c r="G2" s="3"/>
      <c r="H2" s="3"/>
      <c r="I2" s="3"/>
      <c r="J2" s="30"/>
      <c r="K2" s="3"/>
    </row>
    <row r="3" spans="1:11" ht="15.75" customHeight="1" x14ac:dyDescent="0.2">
      <c r="A3" s="331" t="s">
        <v>179</v>
      </c>
      <c r="B3" s="331"/>
      <c r="C3" s="331"/>
      <c r="D3" s="331"/>
      <c r="E3" s="331"/>
      <c r="F3" s="331"/>
      <c r="G3" s="331"/>
      <c r="H3" s="331"/>
      <c r="I3" s="331"/>
      <c r="J3" s="331"/>
    </row>
    <row r="4" spans="1:11" ht="17" thickBot="1" x14ac:dyDescent="0.25">
      <c r="A4" s="1"/>
      <c r="B4" s="2"/>
      <c r="C4" s="1"/>
      <c r="D4" s="1"/>
      <c r="E4" s="1"/>
      <c r="F4" s="1"/>
      <c r="G4" s="1"/>
      <c r="H4" s="1"/>
      <c r="I4" s="1"/>
      <c r="J4" s="31"/>
    </row>
    <row r="5" spans="1:11" ht="47.25" customHeight="1" x14ac:dyDescent="0.2">
      <c r="A5" s="332" t="s">
        <v>11</v>
      </c>
      <c r="B5" s="334" t="s">
        <v>81</v>
      </c>
      <c r="C5" s="330" t="s">
        <v>12</v>
      </c>
      <c r="D5" s="330"/>
      <c r="E5" s="334" t="s">
        <v>138</v>
      </c>
      <c r="F5" s="109" t="s">
        <v>173</v>
      </c>
      <c r="G5" s="109" t="s">
        <v>165</v>
      </c>
      <c r="H5" s="334" t="s">
        <v>166</v>
      </c>
      <c r="I5" s="113" t="s">
        <v>167</v>
      </c>
      <c r="J5" s="336" t="s">
        <v>168</v>
      </c>
    </row>
    <row r="6" spans="1:11" ht="17" thickBot="1" x14ac:dyDescent="0.25">
      <c r="A6" s="333"/>
      <c r="B6" s="335"/>
      <c r="C6" s="8" t="s">
        <v>13</v>
      </c>
      <c r="D6" s="8" t="s">
        <v>14</v>
      </c>
      <c r="E6" s="335"/>
      <c r="F6" s="110"/>
      <c r="G6" s="110"/>
      <c r="H6" s="335"/>
      <c r="I6" s="114"/>
      <c r="J6" s="337"/>
    </row>
    <row r="7" spans="1:11" ht="52" thickBot="1" x14ac:dyDescent="0.25">
      <c r="A7" s="61"/>
      <c r="B7" s="269" t="s">
        <v>208</v>
      </c>
      <c r="C7" s="11"/>
      <c r="D7" s="11"/>
      <c r="E7" s="237"/>
      <c r="F7" s="237"/>
      <c r="G7" s="237"/>
      <c r="H7" s="238"/>
      <c r="I7" s="239"/>
      <c r="J7" s="240"/>
    </row>
    <row r="8" spans="1:11" ht="68" x14ac:dyDescent="0.2">
      <c r="A8" s="98">
        <v>1</v>
      </c>
      <c r="B8" s="268" t="s">
        <v>200</v>
      </c>
      <c r="C8" s="268" t="s">
        <v>201</v>
      </c>
      <c r="D8" s="268" t="s">
        <v>202</v>
      </c>
      <c r="E8" s="232">
        <v>1000</v>
      </c>
      <c r="F8" s="233">
        <v>5</v>
      </c>
      <c r="G8" s="233">
        <v>0.3</v>
      </c>
      <c r="H8" s="234">
        <v>5.3</v>
      </c>
      <c r="I8" s="235">
        <f>E8*F8</f>
        <v>5000</v>
      </c>
      <c r="J8" s="236">
        <f>E8*H8</f>
        <v>5300</v>
      </c>
    </row>
    <row r="9" spans="1:11" ht="51" x14ac:dyDescent="0.2">
      <c r="A9" s="61">
        <v>2</v>
      </c>
      <c r="B9" s="269" t="s">
        <v>199</v>
      </c>
      <c r="C9" s="269" t="s">
        <v>203</v>
      </c>
      <c r="D9" s="269" t="s">
        <v>204</v>
      </c>
      <c r="E9" s="237">
        <v>1000</v>
      </c>
      <c r="F9" s="237">
        <v>5</v>
      </c>
      <c r="G9" s="237">
        <v>0.3</v>
      </c>
      <c r="H9" s="238">
        <v>5.3</v>
      </c>
      <c r="I9" s="239">
        <f t="shared" ref="I9:I23" si="0">E9*F9</f>
        <v>5000</v>
      </c>
      <c r="J9" s="240">
        <f>E9*H9</f>
        <v>5300</v>
      </c>
    </row>
    <row r="10" spans="1:11" ht="34" x14ac:dyDescent="0.2">
      <c r="A10" s="61">
        <v>3</v>
      </c>
      <c r="B10" s="269" t="s">
        <v>205</v>
      </c>
      <c r="C10" s="269" t="s">
        <v>206</v>
      </c>
      <c r="D10" s="269" t="s">
        <v>207</v>
      </c>
      <c r="E10" s="237">
        <v>1200</v>
      </c>
      <c r="F10" s="237">
        <v>5</v>
      </c>
      <c r="G10" s="237">
        <v>0.3</v>
      </c>
      <c r="H10" s="238">
        <v>5.3</v>
      </c>
      <c r="I10" s="239">
        <f t="shared" si="0"/>
        <v>6000</v>
      </c>
      <c r="J10" s="240">
        <f t="shared" ref="J10:J23" si="1">E10*H10</f>
        <v>6360</v>
      </c>
    </row>
    <row r="11" spans="1:11" ht="51" x14ac:dyDescent="0.2">
      <c r="A11" s="61"/>
      <c r="B11" s="269" t="s">
        <v>209</v>
      </c>
      <c r="C11" s="11"/>
      <c r="D11" s="11"/>
      <c r="E11" s="237"/>
      <c r="F11" s="237"/>
      <c r="G11" s="237"/>
      <c r="H11" s="238"/>
      <c r="I11" s="239"/>
      <c r="J11" s="240"/>
    </row>
    <row r="12" spans="1:11" ht="85" x14ac:dyDescent="0.2">
      <c r="A12" s="61">
        <v>4</v>
      </c>
      <c r="B12" s="269" t="s">
        <v>210</v>
      </c>
      <c r="C12" s="269" t="s">
        <v>211</v>
      </c>
      <c r="D12" s="269" t="s">
        <v>212</v>
      </c>
      <c r="E12" s="237">
        <v>7400</v>
      </c>
      <c r="F12" s="237">
        <f>F10</f>
        <v>5</v>
      </c>
      <c r="G12" s="237">
        <v>0.3</v>
      </c>
      <c r="H12" s="238">
        <v>5.3</v>
      </c>
      <c r="I12" s="239">
        <f t="shared" si="0"/>
        <v>37000</v>
      </c>
      <c r="J12" s="240">
        <f t="shared" si="1"/>
        <v>39220</v>
      </c>
    </row>
    <row r="13" spans="1:11" ht="34" x14ac:dyDescent="0.2">
      <c r="A13" s="61">
        <v>5</v>
      </c>
      <c r="B13" s="269" t="s">
        <v>213</v>
      </c>
      <c r="C13" s="269" t="s">
        <v>214</v>
      </c>
      <c r="D13" s="269" t="s">
        <v>215</v>
      </c>
      <c r="E13" s="237">
        <v>600</v>
      </c>
      <c r="F13" s="237">
        <f>F12</f>
        <v>5</v>
      </c>
      <c r="G13" s="237">
        <v>0.3</v>
      </c>
      <c r="H13" s="238">
        <v>5.3</v>
      </c>
      <c r="I13" s="239">
        <f t="shared" si="0"/>
        <v>3000</v>
      </c>
      <c r="J13" s="240">
        <f t="shared" si="1"/>
        <v>3180</v>
      </c>
    </row>
    <row r="14" spans="1:11" ht="51" x14ac:dyDescent="0.2">
      <c r="A14" s="61">
        <v>6</v>
      </c>
      <c r="B14" s="269" t="s">
        <v>216</v>
      </c>
      <c r="C14" s="269" t="s">
        <v>217</v>
      </c>
      <c r="D14" s="269" t="s">
        <v>218</v>
      </c>
      <c r="E14" s="237">
        <v>400</v>
      </c>
      <c r="F14" s="237">
        <f>F13</f>
        <v>5</v>
      </c>
      <c r="G14" s="237">
        <v>0.3</v>
      </c>
      <c r="H14" s="238">
        <v>5.3</v>
      </c>
      <c r="I14" s="239">
        <f t="shared" si="0"/>
        <v>2000</v>
      </c>
      <c r="J14" s="240">
        <f t="shared" si="1"/>
        <v>2120</v>
      </c>
    </row>
    <row r="15" spans="1:11" ht="16" x14ac:dyDescent="0.2">
      <c r="A15" s="61"/>
      <c r="B15" s="11"/>
      <c r="C15" s="11"/>
      <c r="D15" s="11"/>
      <c r="E15" s="237"/>
      <c r="F15" s="237"/>
      <c r="G15" s="237"/>
      <c r="H15" s="238">
        <f t="shared" ref="H15:H23" si="2">F15+G15</f>
        <v>0</v>
      </c>
      <c r="I15" s="239">
        <f t="shared" si="0"/>
        <v>0</v>
      </c>
      <c r="J15" s="240">
        <f t="shared" si="1"/>
        <v>0</v>
      </c>
    </row>
    <row r="16" spans="1:11" ht="16" x14ac:dyDescent="0.2">
      <c r="A16" s="61"/>
      <c r="B16" s="11"/>
      <c r="C16" s="11"/>
      <c r="D16" s="11"/>
      <c r="E16" s="237"/>
      <c r="F16" s="237"/>
      <c r="G16" s="237"/>
      <c r="H16" s="238">
        <f t="shared" si="2"/>
        <v>0</v>
      </c>
      <c r="I16" s="239">
        <f t="shared" si="0"/>
        <v>0</v>
      </c>
      <c r="J16" s="240">
        <f t="shared" si="1"/>
        <v>0</v>
      </c>
    </row>
    <row r="17" spans="1:10" ht="16" x14ac:dyDescent="0.2">
      <c r="A17" s="61"/>
      <c r="B17" s="11"/>
      <c r="C17" s="11"/>
      <c r="D17" s="11"/>
      <c r="E17" s="237"/>
      <c r="F17" s="237"/>
      <c r="G17" s="237"/>
      <c r="H17" s="238">
        <f t="shared" si="2"/>
        <v>0</v>
      </c>
      <c r="I17" s="239">
        <f t="shared" si="0"/>
        <v>0</v>
      </c>
      <c r="J17" s="240">
        <f t="shared" si="1"/>
        <v>0</v>
      </c>
    </row>
    <row r="18" spans="1:10" ht="16" x14ac:dyDescent="0.2">
      <c r="A18" s="61"/>
      <c r="B18" s="11"/>
      <c r="C18" s="11"/>
      <c r="D18" s="11"/>
      <c r="E18" s="237"/>
      <c r="F18" s="237"/>
      <c r="G18" s="237"/>
      <c r="H18" s="238">
        <f t="shared" si="2"/>
        <v>0</v>
      </c>
      <c r="I18" s="239">
        <f t="shared" si="0"/>
        <v>0</v>
      </c>
      <c r="J18" s="240">
        <f t="shared" si="1"/>
        <v>0</v>
      </c>
    </row>
    <row r="19" spans="1:10" ht="16" x14ac:dyDescent="0.2">
      <c r="A19" s="61"/>
      <c r="B19" s="11"/>
      <c r="C19" s="11"/>
      <c r="D19" s="11"/>
      <c r="E19" s="237"/>
      <c r="F19" s="237"/>
      <c r="G19" s="237"/>
      <c r="H19" s="238">
        <f t="shared" si="2"/>
        <v>0</v>
      </c>
      <c r="I19" s="239">
        <f t="shared" si="0"/>
        <v>0</v>
      </c>
      <c r="J19" s="240">
        <f t="shared" si="1"/>
        <v>0</v>
      </c>
    </row>
    <row r="20" spans="1:10" ht="16" x14ac:dyDescent="0.2">
      <c r="A20" s="61"/>
      <c r="B20" s="11"/>
      <c r="C20" s="11"/>
      <c r="D20" s="11"/>
      <c r="E20" s="237"/>
      <c r="F20" s="237"/>
      <c r="G20" s="237"/>
      <c r="H20" s="238">
        <f t="shared" si="2"/>
        <v>0</v>
      </c>
      <c r="I20" s="239">
        <f t="shared" si="0"/>
        <v>0</v>
      </c>
      <c r="J20" s="240">
        <f t="shared" si="1"/>
        <v>0</v>
      </c>
    </row>
    <row r="21" spans="1:10" ht="16" x14ac:dyDescent="0.2">
      <c r="A21" s="61"/>
      <c r="B21" s="11"/>
      <c r="C21" s="11"/>
      <c r="D21" s="11"/>
      <c r="E21" s="237"/>
      <c r="F21" s="237"/>
      <c r="G21" s="237"/>
      <c r="H21" s="238">
        <f t="shared" si="2"/>
        <v>0</v>
      </c>
      <c r="I21" s="239">
        <f t="shared" si="0"/>
        <v>0</v>
      </c>
      <c r="J21" s="240">
        <f t="shared" si="1"/>
        <v>0</v>
      </c>
    </row>
    <row r="22" spans="1:10" ht="16" x14ac:dyDescent="0.2">
      <c r="A22" s="61"/>
      <c r="B22" s="11"/>
      <c r="C22" s="11"/>
      <c r="D22" s="11"/>
      <c r="E22" s="237"/>
      <c r="F22" s="237"/>
      <c r="G22" s="237"/>
      <c r="H22" s="238">
        <f t="shared" si="2"/>
        <v>0</v>
      </c>
      <c r="I22" s="239">
        <f t="shared" si="0"/>
        <v>0</v>
      </c>
      <c r="J22" s="240">
        <f t="shared" si="1"/>
        <v>0</v>
      </c>
    </row>
    <row r="23" spans="1:10" ht="16" x14ac:dyDescent="0.2">
      <c r="A23" s="61"/>
      <c r="B23" s="11"/>
      <c r="C23" s="11"/>
      <c r="D23" s="11"/>
      <c r="E23" s="237"/>
      <c r="F23" s="237"/>
      <c r="G23" s="237"/>
      <c r="H23" s="238">
        <f t="shared" si="2"/>
        <v>0</v>
      </c>
      <c r="I23" s="239">
        <f t="shared" si="0"/>
        <v>0</v>
      </c>
      <c r="J23" s="240">
        <f t="shared" si="1"/>
        <v>0</v>
      </c>
    </row>
    <row r="24" spans="1:10" ht="17" thickBot="1" x14ac:dyDescent="0.25">
      <c r="A24" s="328" t="s">
        <v>162</v>
      </c>
      <c r="B24" s="329"/>
      <c r="C24" s="329"/>
      <c r="D24" s="329"/>
      <c r="E24" s="241">
        <f>SUM(E8:E23)</f>
        <v>11600</v>
      </c>
      <c r="F24" s="112"/>
      <c r="G24" s="112"/>
      <c r="H24" s="142"/>
      <c r="I24" s="243">
        <f>SUM(I8:I23)</f>
        <v>58000</v>
      </c>
      <c r="J24" s="244">
        <f>SUM(J8:J23)</f>
        <v>61480</v>
      </c>
    </row>
    <row r="25" spans="1:10" ht="17" thickBot="1" x14ac:dyDescent="0.25">
      <c r="A25" s="326" t="s">
        <v>161</v>
      </c>
      <c r="B25" s="327"/>
      <c r="C25" s="327"/>
      <c r="D25" s="327"/>
      <c r="E25" s="242">
        <f>E24/1000</f>
        <v>11.6</v>
      </c>
      <c r="F25" s="111"/>
      <c r="G25" s="111"/>
      <c r="H25" s="96"/>
      <c r="I25" s="96"/>
      <c r="J25" s="97"/>
    </row>
    <row r="27" spans="1:10" x14ac:dyDescent="0.2">
      <c r="A27" t="s">
        <v>180</v>
      </c>
    </row>
  </sheetData>
  <protectedRanges>
    <protectedRange sqref="A1 A7:G23" name="Intervalo1"/>
  </protectedRanges>
  <mergeCells count="11">
    <mergeCell ref="A25:D25"/>
    <mergeCell ref="A24:D24"/>
    <mergeCell ref="C1:J1"/>
    <mergeCell ref="C5:D5"/>
    <mergeCell ref="A3:J3"/>
    <mergeCell ref="A5:A6"/>
    <mergeCell ref="B5:B6"/>
    <mergeCell ref="E5:E6"/>
    <mergeCell ref="H5:H6"/>
    <mergeCell ref="J5:J6"/>
    <mergeCell ref="A1:B1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rowBreaks count="2" manualBreakCount="2">
    <brk id="28" max="16383" man="1"/>
    <brk id="29" max="16383" man="1"/>
  </rowBreaks>
  <colBreaks count="1" manualBreakCount="1">
    <brk id="1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31"/>
  <sheetViews>
    <sheetView view="pageBreakPreview" topLeftCell="C1" zoomScale="70" zoomScaleNormal="70" zoomScaleSheetLayoutView="70" workbookViewId="0">
      <selection activeCell="K18" sqref="K18"/>
    </sheetView>
  </sheetViews>
  <sheetFormatPr baseColWidth="10" defaultColWidth="9.1640625" defaultRowHeight="16" x14ac:dyDescent="0.2"/>
  <cols>
    <col min="1" max="1" width="16.6640625" style="1" customWidth="1"/>
    <col min="2" max="2" width="14.6640625" style="147" customWidth="1"/>
    <col min="3" max="3" width="44.33203125" style="2" customWidth="1"/>
    <col min="4" max="4" width="14.33203125" style="147" customWidth="1"/>
    <col min="5" max="5" width="27.33203125" style="168" bestFit="1" customWidth="1"/>
    <col min="6" max="6" width="22.6640625" style="154" customWidth="1"/>
    <col min="7" max="7" width="23.33203125" style="172" bestFit="1" customWidth="1"/>
    <col min="8" max="8" width="33.5" style="172" bestFit="1" customWidth="1"/>
    <col min="9" max="9" width="18" style="158" customWidth="1"/>
    <col min="10" max="11" width="33.5" style="172" bestFit="1" customWidth="1"/>
    <col min="12" max="12" width="28.6640625" style="168" customWidth="1"/>
    <col min="13" max="13" width="33" style="168" customWidth="1"/>
    <col min="14" max="14" width="15.83203125" style="1" bestFit="1" customWidth="1"/>
    <col min="15" max="15" width="22.5" style="1" customWidth="1"/>
    <col min="16" max="16" width="21.83203125" style="1" customWidth="1"/>
    <col min="17" max="18" width="15.83203125" style="1" bestFit="1" customWidth="1"/>
    <col min="19" max="16384" width="9.1640625" style="1"/>
  </cols>
  <sheetData>
    <row r="1" spans="1:19" ht="45.75" customHeight="1" x14ac:dyDescent="0.2">
      <c r="B1" s="338" t="s">
        <v>109</v>
      </c>
      <c r="C1" s="338"/>
      <c r="D1" s="309" t="s">
        <v>111</v>
      </c>
      <c r="E1" s="309"/>
      <c r="F1" s="309"/>
      <c r="G1" s="309"/>
      <c r="H1" s="309"/>
      <c r="I1" s="309"/>
      <c r="J1" s="309"/>
      <c r="K1" s="178"/>
    </row>
    <row r="4" spans="1:19" s="37" customFormat="1" ht="21" thickBot="1" x14ac:dyDescent="0.25">
      <c r="A4" s="341" t="s">
        <v>181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</row>
    <row r="5" spans="1:19" ht="30" customHeight="1" thickBot="1" x14ac:dyDescent="0.25">
      <c r="A5" s="145"/>
      <c r="B5" s="145"/>
      <c r="C5" s="146"/>
      <c r="D5" s="145"/>
      <c r="E5" s="198"/>
      <c r="F5" s="199"/>
      <c r="G5" s="200"/>
      <c r="H5" s="201"/>
      <c r="I5" s="202"/>
      <c r="J5" s="201"/>
      <c r="K5" s="203" t="s">
        <v>41</v>
      </c>
      <c r="L5" s="347" t="s">
        <v>176</v>
      </c>
      <c r="M5" s="348"/>
    </row>
    <row r="6" spans="1:19" s="152" customFormat="1" ht="45" customHeight="1" thickBot="1" x14ac:dyDescent="0.25">
      <c r="A6" s="197" t="s">
        <v>178</v>
      </c>
      <c r="B6" s="190" t="s">
        <v>15</v>
      </c>
      <c r="C6" s="204" t="s">
        <v>16</v>
      </c>
      <c r="D6" s="204" t="s">
        <v>84</v>
      </c>
      <c r="E6" s="205" t="s">
        <v>79</v>
      </c>
      <c r="F6" s="206" t="s">
        <v>78</v>
      </c>
      <c r="G6" s="203" t="s">
        <v>87</v>
      </c>
      <c r="H6" s="203" t="s">
        <v>85</v>
      </c>
      <c r="I6" s="207" t="s">
        <v>17</v>
      </c>
      <c r="J6" s="208" t="s">
        <v>86</v>
      </c>
      <c r="K6" s="203" t="s">
        <v>175</v>
      </c>
      <c r="L6" s="209" t="s">
        <v>174</v>
      </c>
      <c r="M6" s="203" t="s">
        <v>177</v>
      </c>
    </row>
    <row r="7" spans="1:19" ht="35" hidden="1" customHeight="1" thickBot="1" x14ac:dyDescent="0.25">
      <c r="A7" s="258" t="s">
        <v>190</v>
      </c>
      <c r="B7" s="191">
        <v>401020</v>
      </c>
      <c r="C7" s="270" t="s">
        <v>219</v>
      </c>
      <c r="D7" s="150" t="s">
        <v>18</v>
      </c>
      <c r="E7" s="210">
        <v>0.67</v>
      </c>
      <c r="F7" s="155"/>
      <c r="G7" s="210">
        <v>0</v>
      </c>
      <c r="H7" s="213">
        <f>(G7+E7)*F7</f>
        <v>0</v>
      </c>
      <c r="I7" s="159">
        <v>0.32350000000000001</v>
      </c>
      <c r="J7" s="217">
        <f>ROUND((H7+H7*I7),2)</f>
        <v>0</v>
      </c>
      <c r="K7" s="215">
        <f>J7-L7-M7</f>
        <v>0</v>
      </c>
      <c r="L7" s="210">
        <f>J7*$D$27</f>
        <v>0</v>
      </c>
      <c r="M7" s="220"/>
    </row>
    <row r="8" spans="1:19" ht="35" customHeight="1" thickBot="1" x14ac:dyDescent="0.25">
      <c r="A8" s="259" t="s">
        <v>190</v>
      </c>
      <c r="B8" s="192">
        <v>511130</v>
      </c>
      <c r="C8" s="270" t="s">
        <v>220</v>
      </c>
      <c r="D8" s="150" t="s">
        <v>18</v>
      </c>
      <c r="E8" s="211">
        <v>0.72</v>
      </c>
      <c r="F8" s="156">
        <v>61480</v>
      </c>
      <c r="G8" s="214">
        <v>0</v>
      </c>
      <c r="H8" s="215">
        <f t="shared" ref="H8:H22" si="0">(G8+E8)*F8</f>
        <v>44265.599999999999</v>
      </c>
      <c r="I8" s="253">
        <f t="shared" ref="I8:I19" si="1">I7</f>
        <v>0.32350000000000001</v>
      </c>
      <c r="J8" s="218">
        <v>58585.52</v>
      </c>
      <c r="K8" s="215">
        <v>55331.58</v>
      </c>
      <c r="L8" s="210">
        <f>J8-K8</f>
        <v>3253.9399999999951</v>
      </c>
      <c r="M8" s="221"/>
      <c r="O8" s="55">
        <f>L8+K8</f>
        <v>58585.52</v>
      </c>
      <c r="P8" s="55">
        <f>ROUND(K8,2)</f>
        <v>55331.58</v>
      </c>
      <c r="Q8" s="1">
        <v>58585.5216</v>
      </c>
      <c r="R8" s="1">
        <f>ROUND(Q8,2)</f>
        <v>58585.52</v>
      </c>
      <c r="S8" s="1">
        <v>58585.52</v>
      </c>
    </row>
    <row r="9" spans="1:19" ht="35" customHeight="1" thickBot="1" x14ac:dyDescent="0.25">
      <c r="A9" s="259" t="s">
        <v>190</v>
      </c>
      <c r="B9" s="192" t="s">
        <v>232</v>
      </c>
      <c r="C9" s="270" t="s">
        <v>221</v>
      </c>
      <c r="D9" s="150" t="s">
        <v>18</v>
      </c>
      <c r="E9" s="211">
        <v>2.79</v>
      </c>
      <c r="F9" s="156">
        <v>61480</v>
      </c>
      <c r="G9" s="214">
        <v>0.55000000000000004</v>
      </c>
      <c r="H9" s="215">
        <f t="shared" si="0"/>
        <v>205343.19999999998</v>
      </c>
      <c r="I9" s="253">
        <f t="shared" si="1"/>
        <v>0.32350000000000001</v>
      </c>
      <c r="J9" s="218">
        <v>271771.73</v>
      </c>
      <c r="K9" s="215">
        <v>256677.05</v>
      </c>
      <c r="L9" s="210">
        <f t="shared" ref="L9:L20" si="2">J9-K9</f>
        <v>15094.679999999993</v>
      </c>
      <c r="M9" s="221"/>
      <c r="O9" s="55">
        <f t="shared" ref="O9:O20" si="3">L9+K9</f>
        <v>271771.73</v>
      </c>
      <c r="P9" s="55">
        <f t="shared" ref="P9:P20" si="4">ROUND(K9,2)</f>
        <v>256677.05</v>
      </c>
      <c r="Q9" s="1">
        <v>271771.72519999999</v>
      </c>
      <c r="R9" s="1">
        <f t="shared" ref="R9:R20" si="5">ROUND(Q9,2)</f>
        <v>271771.73</v>
      </c>
      <c r="S9" s="1">
        <v>271771.73</v>
      </c>
    </row>
    <row r="10" spans="1:19" ht="35" customHeight="1" thickBot="1" x14ac:dyDescent="0.25">
      <c r="A10" s="259" t="s">
        <v>190</v>
      </c>
      <c r="B10" s="192" t="s">
        <v>233</v>
      </c>
      <c r="C10" s="270" t="s">
        <v>222</v>
      </c>
      <c r="D10" s="150" t="s">
        <v>18</v>
      </c>
      <c r="E10" s="211">
        <v>0.15</v>
      </c>
      <c r="F10" s="156">
        <v>61480</v>
      </c>
      <c r="G10" s="211">
        <v>0.55000000000000004</v>
      </c>
      <c r="H10" s="215">
        <f t="shared" si="0"/>
        <v>43036.000000000007</v>
      </c>
      <c r="I10" s="253">
        <f t="shared" si="1"/>
        <v>0.32350000000000001</v>
      </c>
      <c r="J10" s="218">
        <v>56958.15</v>
      </c>
      <c r="K10" s="215">
        <v>53794.59</v>
      </c>
      <c r="L10" s="210">
        <f t="shared" si="2"/>
        <v>3163.5600000000049</v>
      </c>
      <c r="M10" s="221"/>
      <c r="O10" s="55">
        <f t="shared" si="3"/>
        <v>56958.15</v>
      </c>
      <c r="P10" s="55">
        <f t="shared" si="4"/>
        <v>53794.59</v>
      </c>
      <c r="Q10" s="1">
        <v>56958.146000000008</v>
      </c>
      <c r="R10" s="1">
        <f t="shared" si="5"/>
        <v>56958.15</v>
      </c>
      <c r="S10" s="1">
        <v>56958.15</v>
      </c>
    </row>
    <row r="11" spans="1:19" ht="35" customHeight="1" thickBot="1" x14ac:dyDescent="0.25">
      <c r="A11" s="259" t="s">
        <v>190</v>
      </c>
      <c r="B11" s="192" t="s">
        <v>234</v>
      </c>
      <c r="C11" s="270" t="s">
        <v>223</v>
      </c>
      <c r="D11" s="150" t="s">
        <v>18</v>
      </c>
      <c r="E11" s="211">
        <v>1.52</v>
      </c>
      <c r="F11" s="156">
        <v>58000</v>
      </c>
      <c r="G11" s="211">
        <v>0.55000000000000004</v>
      </c>
      <c r="H11" s="215">
        <f t="shared" si="0"/>
        <v>120060.00000000001</v>
      </c>
      <c r="I11" s="253">
        <f t="shared" si="1"/>
        <v>0.32350000000000001</v>
      </c>
      <c r="J11" s="218">
        <v>158899.41</v>
      </c>
      <c r="K11" s="215">
        <v>150073.85999999999</v>
      </c>
      <c r="L11" s="210">
        <f t="shared" si="2"/>
        <v>8825.5500000000175</v>
      </c>
      <c r="M11" s="221"/>
      <c r="O11" s="55">
        <f t="shared" si="3"/>
        <v>158899.41</v>
      </c>
      <c r="P11" s="55">
        <f t="shared" si="4"/>
        <v>150073.85999999999</v>
      </c>
      <c r="Q11" s="1">
        <v>158899.41000000003</v>
      </c>
      <c r="R11" s="1">
        <f t="shared" si="5"/>
        <v>158899.41</v>
      </c>
      <c r="S11" s="1">
        <v>158899.41</v>
      </c>
    </row>
    <row r="12" spans="1:19" ht="35" customHeight="1" thickBot="1" x14ac:dyDescent="0.25">
      <c r="A12" s="259" t="s">
        <v>190</v>
      </c>
      <c r="B12" s="192" t="s">
        <v>235</v>
      </c>
      <c r="C12" s="270" t="s">
        <v>224</v>
      </c>
      <c r="D12" s="150" t="s">
        <v>18</v>
      </c>
      <c r="E12" s="211">
        <v>16.5</v>
      </c>
      <c r="F12" s="156">
        <v>58000</v>
      </c>
      <c r="G12" s="211">
        <v>2.4300000000000002</v>
      </c>
      <c r="H12" s="215">
        <f t="shared" si="0"/>
        <v>1097940</v>
      </c>
      <c r="I12" s="253">
        <f t="shared" si="1"/>
        <v>0.32350000000000001</v>
      </c>
      <c r="J12" s="218">
        <v>1453123.59</v>
      </c>
      <c r="K12" s="215">
        <v>1372414.6</v>
      </c>
      <c r="L12" s="210">
        <f t="shared" si="2"/>
        <v>80708.989999999991</v>
      </c>
      <c r="M12" s="221"/>
      <c r="O12" s="55">
        <f t="shared" si="3"/>
        <v>1453123.59</v>
      </c>
      <c r="P12" s="55">
        <f t="shared" si="4"/>
        <v>1372414.6</v>
      </c>
      <c r="Q12" s="1">
        <v>1453123.59</v>
      </c>
      <c r="R12" s="1">
        <f t="shared" si="5"/>
        <v>1453123.59</v>
      </c>
      <c r="S12" s="1">
        <v>1453123.59</v>
      </c>
    </row>
    <row r="13" spans="1:19" ht="35" customHeight="1" thickBot="1" x14ac:dyDescent="0.25">
      <c r="A13" s="259" t="s">
        <v>190</v>
      </c>
      <c r="B13" s="192" t="s">
        <v>236</v>
      </c>
      <c r="C13" s="270" t="s">
        <v>225</v>
      </c>
      <c r="D13" s="150" t="s">
        <v>19</v>
      </c>
      <c r="E13" s="211">
        <v>7.5</v>
      </c>
      <c r="F13" s="156">
        <v>23200</v>
      </c>
      <c r="G13" s="211">
        <v>0.9</v>
      </c>
      <c r="H13" s="215">
        <f t="shared" si="0"/>
        <v>194880</v>
      </c>
      <c r="I13" s="253">
        <f t="shared" si="1"/>
        <v>0.32350000000000001</v>
      </c>
      <c r="J13" s="218">
        <v>257923.68</v>
      </c>
      <c r="K13" s="215">
        <v>243598.15</v>
      </c>
      <c r="L13" s="210">
        <f t="shared" si="2"/>
        <v>14325.529999999999</v>
      </c>
      <c r="M13" s="221"/>
      <c r="O13" s="55">
        <f t="shared" si="3"/>
        <v>257923.68</v>
      </c>
      <c r="P13" s="55">
        <f t="shared" si="4"/>
        <v>243598.15</v>
      </c>
      <c r="Q13" s="1">
        <v>257923.68</v>
      </c>
      <c r="R13" s="1">
        <f t="shared" si="5"/>
        <v>257923.68</v>
      </c>
      <c r="S13" s="1">
        <v>257923.68</v>
      </c>
    </row>
    <row r="14" spans="1:19" ht="35" customHeight="1" thickBot="1" x14ac:dyDescent="0.25">
      <c r="A14" s="259" t="s">
        <v>190</v>
      </c>
      <c r="B14" s="192" t="s">
        <v>237</v>
      </c>
      <c r="C14" s="270" t="s">
        <v>226</v>
      </c>
      <c r="D14" s="150" t="s">
        <v>18</v>
      </c>
      <c r="E14" s="211">
        <v>1.2</v>
      </c>
      <c r="F14" s="156">
        <v>23200</v>
      </c>
      <c r="G14" s="211">
        <v>0.55000000000000004</v>
      </c>
      <c r="H14" s="215">
        <f t="shared" si="0"/>
        <v>40600</v>
      </c>
      <c r="I14" s="253">
        <f t="shared" si="1"/>
        <v>0.32350000000000001</v>
      </c>
      <c r="J14" s="218">
        <v>53734.1</v>
      </c>
      <c r="K14" s="215">
        <v>50749.62</v>
      </c>
      <c r="L14" s="210">
        <f t="shared" si="2"/>
        <v>2984.4799999999959</v>
      </c>
      <c r="M14" s="221"/>
      <c r="O14" s="55">
        <f t="shared" si="3"/>
        <v>53734.1</v>
      </c>
      <c r="P14" s="55">
        <f t="shared" si="4"/>
        <v>50749.62</v>
      </c>
      <c r="Q14" s="1">
        <v>53734.1</v>
      </c>
      <c r="R14" s="1">
        <f t="shared" si="5"/>
        <v>53734.1</v>
      </c>
      <c r="S14" s="1">
        <v>53734.1</v>
      </c>
    </row>
    <row r="15" spans="1:19" ht="35" customHeight="1" thickBot="1" x14ac:dyDescent="0.25">
      <c r="A15" s="259" t="s">
        <v>190</v>
      </c>
      <c r="B15" s="192" t="s">
        <v>238</v>
      </c>
      <c r="C15" s="270" t="s">
        <v>227</v>
      </c>
      <c r="D15" s="150" t="s">
        <v>18</v>
      </c>
      <c r="E15" s="211">
        <v>0.72</v>
      </c>
      <c r="F15" s="156">
        <v>58000</v>
      </c>
      <c r="G15" s="211">
        <v>0</v>
      </c>
      <c r="H15" s="215">
        <f t="shared" si="0"/>
        <v>41760</v>
      </c>
      <c r="I15" s="160">
        <f t="shared" si="1"/>
        <v>0.32350000000000001</v>
      </c>
      <c r="J15" s="218">
        <v>55269.36</v>
      </c>
      <c r="K15" s="215">
        <v>52199.6</v>
      </c>
      <c r="L15" s="210">
        <f t="shared" si="2"/>
        <v>3069.760000000002</v>
      </c>
      <c r="M15" s="221"/>
      <c r="O15" s="55">
        <f t="shared" si="3"/>
        <v>55269.36</v>
      </c>
      <c r="P15" s="55">
        <f t="shared" si="4"/>
        <v>52199.6</v>
      </c>
      <c r="Q15" s="1">
        <v>55269.36</v>
      </c>
      <c r="R15" s="1">
        <f t="shared" si="5"/>
        <v>55269.36</v>
      </c>
      <c r="S15" s="1">
        <v>55269.36</v>
      </c>
    </row>
    <row r="16" spans="1:19" ht="35" customHeight="1" thickBot="1" x14ac:dyDescent="0.25">
      <c r="A16" s="259" t="s">
        <v>190</v>
      </c>
      <c r="B16" s="192" t="s">
        <v>239</v>
      </c>
      <c r="C16" s="270" t="s">
        <v>228</v>
      </c>
      <c r="D16" s="150" t="s">
        <v>18</v>
      </c>
      <c r="E16" s="211">
        <v>0.42</v>
      </c>
      <c r="F16" s="156">
        <v>58000</v>
      </c>
      <c r="G16" s="211"/>
      <c r="H16" s="215">
        <f t="shared" si="0"/>
        <v>24360</v>
      </c>
      <c r="I16" s="160">
        <f t="shared" si="1"/>
        <v>0.32350000000000001</v>
      </c>
      <c r="J16" s="218">
        <v>32240.46</v>
      </c>
      <c r="K16" s="215">
        <v>30449.77</v>
      </c>
      <c r="L16" s="210">
        <f t="shared" si="2"/>
        <v>1790.6899999999987</v>
      </c>
      <c r="M16" s="221"/>
      <c r="O16" s="55">
        <f t="shared" si="3"/>
        <v>32240.46</v>
      </c>
      <c r="P16" s="55">
        <f t="shared" si="4"/>
        <v>30449.77</v>
      </c>
      <c r="Q16" s="1">
        <v>32240.46</v>
      </c>
      <c r="R16" s="1">
        <f t="shared" si="5"/>
        <v>32240.46</v>
      </c>
      <c r="S16" s="1">
        <v>32240.46</v>
      </c>
    </row>
    <row r="17" spans="1:22" ht="35" customHeight="1" thickBot="1" x14ac:dyDescent="0.25">
      <c r="A17" s="259" t="s">
        <v>190</v>
      </c>
      <c r="B17" s="192" t="s">
        <v>240</v>
      </c>
      <c r="C17" s="270" t="s">
        <v>229</v>
      </c>
      <c r="D17" s="150" t="s">
        <v>19</v>
      </c>
      <c r="E17" s="211">
        <v>0.27</v>
      </c>
      <c r="F17" s="156">
        <v>23200</v>
      </c>
      <c r="G17" s="211"/>
      <c r="H17" s="215">
        <f t="shared" si="0"/>
        <v>6264</v>
      </c>
      <c r="I17" s="160">
        <f t="shared" si="1"/>
        <v>0.32350000000000001</v>
      </c>
      <c r="J17" s="218">
        <v>8290.4</v>
      </c>
      <c r="K17" s="215">
        <v>7829.94</v>
      </c>
      <c r="L17" s="210">
        <f t="shared" si="2"/>
        <v>460.46000000000004</v>
      </c>
      <c r="M17" s="221"/>
      <c r="O17" s="55">
        <f t="shared" si="3"/>
        <v>8290.4</v>
      </c>
      <c r="P17" s="55">
        <f t="shared" si="4"/>
        <v>7829.94</v>
      </c>
      <c r="Q17" s="1">
        <v>8290.4040000000005</v>
      </c>
      <c r="R17" s="1">
        <f t="shared" si="5"/>
        <v>8290.4</v>
      </c>
      <c r="S17" s="1">
        <v>8290.4</v>
      </c>
    </row>
    <row r="18" spans="1:22" ht="35" customHeight="1" thickBot="1" x14ac:dyDescent="0.25">
      <c r="A18" s="259" t="s">
        <v>190</v>
      </c>
      <c r="B18" s="192">
        <v>820000</v>
      </c>
      <c r="C18" s="270" t="s">
        <v>230</v>
      </c>
      <c r="D18" s="150" t="s">
        <v>241</v>
      </c>
      <c r="E18" s="211">
        <v>345.1</v>
      </c>
      <c r="F18" s="156">
        <f>F19*0.2</f>
        <v>3.6</v>
      </c>
      <c r="G18" s="211">
        <v>0</v>
      </c>
      <c r="H18" s="215">
        <f t="shared" si="0"/>
        <v>1242.3600000000001</v>
      </c>
      <c r="I18" s="160">
        <f t="shared" si="1"/>
        <v>0.32350000000000001</v>
      </c>
      <c r="J18" s="218">
        <v>1644.26</v>
      </c>
      <c r="K18" s="215">
        <v>1552.94</v>
      </c>
      <c r="L18" s="210">
        <f t="shared" si="2"/>
        <v>91.319999999999936</v>
      </c>
      <c r="M18" s="221"/>
      <c r="O18" s="55">
        <f t="shared" si="3"/>
        <v>1644.26</v>
      </c>
      <c r="P18" s="55">
        <f t="shared" si="4"/>
        <v>1552.94</v>
      </c>
      <c r="Q18" s="1">
        <v>1644.2634600000001</v>
      </c>
      <c r="R18" s="1">
        <f t="shared" si="5"/>
        <v>1644.26</v>
      </c>
      <c r="S18" s="1">
        <v>1644.26</v>
      </c>
    </row>
    <row r="19" spans="1:22" ht="35" customHeight="1" thickBot="1" x14ac:dyDescent="0.25">
      <c r="A19" s="259" t="s">
        <v>190</v>
      </c>
      <c r="B19" s="192">
        <v>821000</v>
      </c>
      <c r="C19" s="270" t="s">
        <v>231</v>
      </c>
      <c r="D19" s="150" t="s">
        <v>242</v>
      </c>
      <c r="E19" s="211">
        <v>116</v>
      </c>
      <c r="F19" s="156">
        <v>18</v>
      </c>
      <c r="G19" s="211">
        <v>0</v>
      </c>
      <c r="H19" s="215">
        <f t="shared" si="0"/>
        <v>2088</v>
      </c>
      <c r="I19" s="160">
        <f t="shared" si="1"/>
        <v>0.32350000000000001</v>
      </c>
      <c r="J19" s="218">
        <v>2763.47</v>
      </c>
      <c r="K19" s="215">
        <v>2609.98</v>
      </c>
      <c r="L19" s="210">
        <f t="shared" si="2"/>
        <v>153.48999999999978</v>
      </c>
      <c r="M19" s="221"/>
      <c r="O19" s="55">
        <f t="shared" si="3"/>
        <v>2763.47</v>
      </c>
      <c r="P19" s="55">
        <f t="shared" si="4"/>
        <v>2609.98</v>
      </c>
      <c r="Q19" s="1">
        <v>2763.4679999999998</v>
      </c>
      <c r="R19" s="1">
        <f t="shared" si="5"/>
        <v>2763.47</v>
      </c>
      <c r="S19" s="1">
        <v>2763.47</v>
      </c>
    </row>
    <row r="20" spans="1:22" ht="35" customHeight="1" x14ac:dyDescent="0.2">
      <c r="A20" s="271" t="s">
        <v>190</v>
      </c>
      <c r="B20" s="192" t="s">
        <v>267</v>
      </c>
      <c r="C20" s="135" t="s">
        <v>268</v>
      </c>
      <c r="D20" s="150" t="s">
        <v>18</v>
      </c>
      <c r="E20" s="211">
        <v>7.68</v>
      </c>
      <c r="F20" s="156">
        <v>23200</v>
      </c>
      <c r="G20" s="211"/>
      <c r="H20" s="215">
        <f t="shared" si="0"/>
        <v>178176</v>
      </c>
      <c r="I20" s="160">
        <v>0.32350000000000001</v>
      </c>
      <c r="J20" s="218">
        <v>235815.94</v>
      </c>
      <c r="K20" s="215">
        <v>222718.32</v>
      </c>
      <c r="L20" s="210">
        <f t="shared" si="2"/>
        <v>13097.619999999995</v>
      </c>
      <c r="M20" s="221"/>
      <c r="O20" s="55">
        <f t="shared" si="3"/>
        <v>235815.94</v>
      </c>
      <c r="P20" s="55">
        <f t="shared" si="4"/>
        <v>222718.32</v>
      </c>
      <c r="Q20" s="1">
        <v>235815.93599999999</v>
      </c>
      <c r="R20" s="1">
        <f t="shared" si="5"/>
        <v>235815.94</v>
      </c>
      <c r="S20" s="1">
        <v>235815.94</v>
      </c>
      <c r="V20" s="133"/>
    </row>
    <row r="21" spans="1:22" ht="35" customHeight="1" x14ac:dyDescent="0.2">
      <c r="A21" s="260"/>
      <c r="B21" s="192"/>
      <c r="C21" s="135"/>
      <c r="D21" s="150"/>
      <c r="E21" s="211"/>
      <c r="F21" s="156"/>
      <c r="G21" s="211"/>
      <c r="H21" s="215">
        <f t="shared" si="0"/>
        <v>0</v>
      </c>
      <c r="I21" s="160">
        <v>0</v>
      </c>
      <c r="J21" s="218">
        <f t="shared" ref="J21:J22" si="6">IF(I21&gt;0,H21+H21*I21,H21)</f>
        <v>0</v>
      </c>
      <c r="K21" s="215">
        <f t="shared" ref="K21:K22" si="7">J21-L21-M21</f>
        <v>0</v>
      </c>
      <c r="L21" s="214"/>
      <c r="M21" s="221"/>
      <c r="V21" s="133"/>
    </row>
    <row r="22" spans="1:22" ht="35" customHeight="1" thickBot="1" x14ac:dyDescent="0.25">
      <c r="A22" s="261"/>
      <c r="B22" s="193"/>
      <c r="C22" s="194"/>
      <c r="D22" s="195"/>
      <c r="E22" s="212"/>
      <c r="F22" s="196"/>
      <c r="G22" s="212"/>
      <c r="H22" s="216">
        <f t="shared" si="0"/>
        <v>0</v>
      </c>
      <c r="I22" s="161">
        <v>0</v>
      </c>
      <c r="J22" s="219">
        <f t="shared" si="6"/>
        <v>0</v>
      </c>
      <c r="K22" s="227">
        <f t="shared" si="7"/>
        <v>0</v>
      </c>
      <c r="L22" s="222"/>
      <c r="M22" s="223"/>
    </row>
    <row r="23" spans="1:22" s="136" customFormat="1" ht="35" customHeight="1" thickBot="1" x14ac:dyDescent="0.25">
      <c r="A23" s="342" t="s">
        <v>20</v>
      </c>
      <c r="B23" s="343"/>
      <c r="C23" s="343"/>
      <c r="D23" s="343"/>
      <c r="E23" s="343"/>
      <c r="F23" s="343"/>
      <c r="G23" s="344"/>
      <c r="H23" s="216">
        <f t="shared" ref="H23:M23" si="8">SUM(H7:H22)</f>
        <v>2000015.1600000001</v>
      </c>
      <c r="I23" s="162">
        <v>0.32350000000000001</v>
      </c>
      <c r="J23" s="219">
        <f t="shared" si="8"/>
        <v>2647020.0699999998</v>
      </c>
      <c r="K23" s="228">
        <f t="shared" si="8"/>
        <v>2500000</v>
      </c>
      <c r="L23" s="229">
        <f t="shared" si="8"/>
        <v>147020.06999999998</v>
      </c>
      <c r="M23" s="228">
        <f t="shared" si="8"/>
        <v>0</v>
      </c>
      <c r="O23" s="272">
        <f>SUM(O8:O22)</f>
        <v>2647020.0699999998</v>
      </c>
    </row>
    <row r="24" spans="1:22" ht="35" customHeight="1" thickBot="1" x14ac:dyDescent="0.25">
      <c r="B24" s="148"/>
      <c r="C24" s="134"/>
      <c r="D24" s="148"/>
      <c r="E24" s="169"/>
      <c r="F24" s="157"/>
      <c r="G24" s="171"/>
      <c r="H24" s="171"/>
      <c r="I24" s="163"/>
      <c r="J24" s="171"/>
      <c r="K24" s="171"/>
    </row>
    <row r="25" spans="1:22" ht="35" customHeight="1" x14ac:dyDescent="0.2">
      <c r="B25" s="339" t="s">
        <v>41</v>
      </c>
      <c r="C25" s="340"/>
      <c r="D25" s="351" t="s">
        <v>105</v>
      </c>
      <c r="E25" s="352"/>
      <c r="F25" s="352"/>
      <c r="G25" s="352"/>
      <c r="H25" s="353"/>
      <c r="I25" s="349" t="s">
        <v>104</v>
      </c>
      <c r="J25" s="350"/>
      <c r="K25" s="179"/>
    </row>
    <row r="26" spans="1:22" ht="35" customHeight="1" x14ac:dyDescent="0.2">
      <c r="B26" s="137" t="s">
        <v>106</v>
      </c>
      <c r="C26" s="140" t="s">
        <v>90</v>
      </c>
      <c r="D26" s="141" t="s">
        <v>106</v>
      </c>
      <c r="E26" s="170" t="s">
        <v>141</v>
      </c>
      <c r="F26" s="345" t="s">
        <v>139</v>
      </c>
      <c r="G26" s="346"/>
      <c r="H26" s="173" t="s">
        <v>28</v>
      </c>
      <c r="I26" s="164" t="s">
        <v>106</v>
      </c>
      <c r="J26" s="176" t="s">
        <v>140</v>
      </c>
      <c r="K26" s="179"/>
    </row>
    <row r="27" spans="1:22" ht="48.75" customHeight="1" thickBot="1" x14ac:dyDescent="0.25">
      <c r="B27" s="149">
        <f>C27/J27</f>
        <v>0.94445827152341921</v>
      </c>
      <c r="C27" s="153">
        <f>J27-H27</f>
        <v>2500000</v>
      </c>
      <c r="D27" s="151">
        <f>H27/J27</f>
        <v>5.5541728476580843E-2</v>
      </c>
      <c r="E27" s="224">
        <v>147020.07</v>
      </c>
      <c r="F27" s="230"/>
      <c r="G27" s="226">
        <f>M23</f>
        <v>0</v>
      </c>
      <c r="H27" s="225">
        <f>E27+G27</f>
        <v>147020.07</v>
      </c>
      <c r="I27" s="165">
        <v>1</v>
      </c>
      <c r="J27" s="225">
        <f>J23</f>
        <v>2647020.0699999998</v>
      </c>
      <c r="K27" s="180"/>
    </row>
    <row r="28" spans="1:22" x14ac:dyDescent="0.2">
      <c r="H28" s="174"/>
      <c r="I28" s="166"/>
      <c r="J28" s="174"/>
      <c r="K28" s="174"/>
    </row>
    <row r="29" spans="1:22" x14ac:dyDescent="0.2">
      <c r="H29" s="175"/>
      <c r="I29" s="167"/>
      <c r="J29" s="177"/>
      <c r="K29" s="177"/>
    </row>
    <row r="30" spans="1:22" x14ac:dyDescent="0.2">
      <c r="H30" s="174"/>
      <c r="I30" s="166"/>
      <c r="J30" s="174"/>
      <c r="K30" s="174"/>
    </row>
    <row r="31" spans="1:22" x14ac:dyDescent="0.2">
      <c r="H31" s="174"/>
      <c r="I31" s="166"/>
      <c r="J31" s="174"/>
      <c r="K31" s="174"/>
    </row>
  </sheetData>
  <protectedRanges>
    <protectedRange sqref="I7:I22 E7:G22 B1 L7:M22" name="Intervalo1"/>
    <protectedRange sqref="B17:D22 A7:A22" name="Intervalo2"/>
  </protectedRanges>
  <mergeCells count="9">
    <mergeCell ref="B1:C1"/>
    <mergeCell ref="B25:C25"/>
    <mergeCell ref="A4:M4"/>
    <mergeCell ref="A23:G23"/>
    <mergeCell ref="F26:G26"/>
    <mergeCell ref="L5:M5"/>
    <mergeCell ref="I25:J25"/>
    <mergeCell ref="D25:H25"/>
    <mergeCell ref="D1:J1"/>
  </mergeCells>
  <conditionalFormatting sqref="D27">
    <cfRule type="cellIs" dxfId="1" priority="1" operator="lessThan">
      <formula>5%</formula>
    </cfRule>
  </conditionalFormatting>
  <pageMargins left="0.51181102362204722" right="0.51181102362204722" top="0.78740157480314965" bottom="0.78740157480314965" header="0.31496062992125984" footer="0.31496062992125984"/>
  <pageSetup paperSize="9" scale="37" orientation="landscape" r:id="rId1"/>
  <rowBreaks count="2" manualBreakCount="2">
    <brk id="43" max="16383" man="1"/>
    <brk id="44" max="16383" man="1"/>
  </rowBreaks>
  <colBreaks count="1" manualBreakCount="1">
    <brk id="11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30"/>
  <sheetViews>
    <sheetView view="pageBreakPreview" zoomScale="90" zoomScaleNormal="80" zoomScaleSheetLayoutView="90" workbookViewId="0">
      <selection activeCell="A5" sqref="A5:E5"/>
    </sheetView>
  </sheetViews>
  <sheetFormatPr baseColWidth="10" defaultColWidth="8.83203125" defaultRowHeight="15" x14ac:dyDescent="0.2"/>
  <cols>
    <col min="2" max="2" width="6.1640625" customWidth="1"/>
    <col min="3" max="3" width="45.33203125" customWidth="1"/>
    <col min="4" max="4" width="14.6640625" customWidth="1"/>
    <col min="5" max="5" width="14.6640625" style="99" customWidth="1"/>
  </cols>
  <sheetData>
    <row r="1" spans="1:6" ht="46.5" customHeight="1" x14ac:dyDescent="0.2">
      <c r="A1" s="338" t="s">
        <v>109</v>
      </c>
      <c r="B1" s="338"/>
      <c r="C1" s="309" t="s">
        <v>111</v>
      </c>
      <c r="D1" s="309"/>
      <c r="E1" s="309"/>
      <c r="F1" s="27"/>
    </row>
    <row r="2" spans="1:6" x14ac:dyDescent="0.2">
      <c r="F2" s="27"/>
    </row>
    <row r="3" spans="1:6" ht="16" x14ac:dyDescent="0.2">
      <c r="A3" s="5" t="s">
        <v>21</v>
      </c>
      <c r="B3" s="7"/>
      <c r="C3" s="7"/>
      <c r="D3" s="7"/>
      <c r="E3" s="100"/>
      <c r="F3" s="27"/>
    </row>
    <row r="4" spans="1:6" ht="17" thickBot="1" x14ac:dyDescent="0.25">
      <c r="A4" s="1"/>
      <c r="F4" s="27"/>
    </row>
    <row r="5" spans="1:6" ht="206.25" customHeight="1" thickBot="1" x14ac:dyDescent="0.25">
      <c r="A5" s="364" t="s">
        <v>269</v>
      </c>
      <c r="B5" s="365"/>
      <c r="C5" s="365"/>
      <c r="D5" s="365"/>
      <c r="E5" s="366"/>
      <c r="F5" s="27"/>
    </row>
    <row r="6" spans="1:6" x14ac:dyDescent="0.2">
      <c r="F6" s="27"/>
    </row>
    <row r="7" spans="1:6" x14ac:dyDescent="0.2">
      <c r="F7" s="27"/>
    </row>
    <row r="8" spans="1:6" x14ac:dyDescent="0.2">
      <c r="F8" s="27"/>
    </row>
    <row r="9" spans="1:6" ht="16" x14ac:dyDescent="0.2">
      <c r="A9" s="26" t="s">
        <v>22</v>
      </c>
      <c r="B9" s="26"/>
      <c r="C9" s="26"/>
      <c r="D9" s="26"/>
      <c r="E9" s="101"/>
      <c r="F9" s="27"/>
    </row>
    <row r="10" spans="1:6" ht="17" thickBot="1" x14ac:dyDescent="0.25">
      <c r="A10" s="1"/>
      <c r="B10" s="21"/>
      <c r="C10" s="21"/>
      <c r="D10" s="21"/>
      <c r="E10" s="102"/>
      <c r="F10" s="27"/>
    </row>
    <row r="11" spans="1:6" ht="34" x14ac:dyDescent="0.2">
      <c r="A11" s="367" t="s">
        <v>102</v>
      </c>
      <c r="B11" s="368"/>
      <c r="C11" s="368"/>
      <c r="D11" s="368"/>
      <c r="E11" s="103" t="s">
        <v>101</v>
      </c>
      <c r="F11" s="27"/>
    </row>
    <row r="12" spans="1:6" ht="16" x14ac:dyDescent="0.2">
      <c r="A12" s="362" t="s">
        <v>263</v>
      </c>
      <c r="B12" s="359"/>
      <c r="C12" s="359"/>
      <c r="D12" s="359"/>
      <c r="E12" s="104">
        <v>94</v>
      </c>
      <c r="F12" s="27"/>
    </row>
    <row r="13" spans="1:6" ht="16" x14ac:dyDescent="0.2">
      <c r="A13" s="362" t="s">
        <v>264</v>
      </c>
      <c r="B13" s="359"/>
      <c r="C13" s="359"/>
      <c r="D13" s="359"/>
      <c r="E13" s="104">
        <v>88</v>
      </c>
    </row>
    <row r="14" spans="1:6" ht="16" x14ac:dyDescent="0.2">
      <c r="A14" s="362" t="s">
        <v>265</v>
      </c>
      <c r="B14" s="359"/>
      <c r="C14" s="359"/>
      <c r="D14" s="359"/>
      <c r="E14" s="104">
        <v>120</v>
      </c>
    </row>
    <row r="15" spans="1:6" ht="16" x14ac:dyDescent="0.2">
      <c r="A15" s="358"/>
      <c r="B15" s="359"/>
      <c r="C15" s="359"/>
      <c r="D15" s="359"/>
      <c r="E15" s="104"/>
    </row>
    <row r="16" spans="1:6" ht="16" x14ac:dyDescent="0.2">
      <c r="A16" s="363"/>
      <c r="B16" s="359"/>
      <c r="C16" s="359"/>
      <c r="D16" s="359"/>
      <c r="E16" s="104"/>
    </row>
    <row r="17" spans="1:5" ht="16" x14ac:dyDescent="0.2">
      <c r="A17" s="358"/>
      <c r="B17" s="359"/>
      <c r="C17" s="359"/>
      <c r="D17" s="359"/>
      <c r="E17" s="104"/>
    </row>
    <row r="18" spans="1:5" ht="16" x14ac:dyDescent="0.2">
      <c r="A18" s="358"/>
      <c r="B18" s="359"/>
      <c r="C18" s="359"/>
      <c r="D18" s="359"/>
      <c r="E18" s="104"/>
    </row>
    <row r="19" spans="1:5" ht="16" x14ac:dyDescent="0.2">
      <c r="A19" s="358"/>
      <c r="B19" s="359"/>
      <c r="C19" s="359"/>
      <c r="D19" s="359"/>
      <c r="E19" s="104"/>
    </row>
    <row r="20" spans="1:5" ht="16" x14ac:dyDescent="0.2">
      <c r="A20" s="358"/>
      <c r="B20" s="359"/>
      <c r="C20" s="359"/>
      <c r="D20" s="359"/>
      <c r="E20" s="104"/>
    </row>
    <row r="21" spans="1:5" ht="16" x14ac:dyDescent="0.2">
      <c r="A21" s="358"/>
      <c r="B21" s="359"/>
      <c r="C21" s="359"/>
      <c r="D21" s="359"/>
      <c r="E21" s="104"/>
    </row>
    <row r="22" spans="1:5" ht="16" x14ac:dyDescent="0.2">
      <c r="A22" s="358"/>
      <c r="B22" s="359"/>
      <c r="C22" s="359"/>
      <c r="D22" s="359"/>
      <c r="E22" s="104"/>
    </row>
    <row r="23" spans="1:5" ht="16" x14ac:dyDescent="0.2">
      <c r="A23" s="358"/>
      <c r="B23" s="359"/>
      <c r="C23" s="359"/>
      <c r="D23" s="359"/>
      <c r="E23" s="104"/>
    </row>
    <row r="24" spans="1:5" ht="16" x14ac:dyDescent="0.2">
      <c r="A24" s="358"/>
      <c r="B24" s="359"/>
      <c r="C24" s="359"/>
      <c r="D24" s="359"/>
      <c r="E24" s="104"/>
    </row>
    <row r="25" spans="1:5" ht="16" x14ac:dyDescent="0.2">
      <c r="A25" s="358"/>
      <c r="B25" s="359"/>
      <c r="C25" s="359"/>
      <c r="D25" s="359"/>
      <c r="E25" s="104"/>
    </row>
    <row r="26" spans="1:5" ht="16" x14ac:dyDescent="0.2">
      <c r="A26" s="358"/>
      <c r="B26" s="359"/>
      <c r="C26" s="359"/>
      <c r="D26" s="359"/>
      <c r="E26" s="104"/>
    </row>
    <row r="27" spans="1:5" ht="17" thickBot="1" x14ac:dyDescent="0.25">
      <c r="A27" s="360"/>
      <c r="B27" s="361"/>
      <c r="C27" s="361"/>
      <c r="D27" s="361"/>
      <c r="E27" s="105"/>
    </row>
    <row r="28" spans="1:5" ht="16" x14ac:dyDescent="0.2">
      <c r="A28" s="354" t="s">
        <v>103</v>
      </c>
      <c r="B28" s="355"/>
      <c r="C28" s="355"/>
      <c r="D28" s="355"/>
      <c r="E28" s="106"/>
    </row>
    <row r="29" spans="1:5" ht="17" thickBot="1" x14ac:dyDescent="0.25">
      <c r="A29" s="356">
        <f>COUNTA(A12:D27)</f>
        <v>3</v>
      </c>
      <c r="B29" s="357"/>
      <c r="C29" s="357"/>
      <c r="D29" s="357"/>
      <c r="E29" s="107">
        <f>SUM(E12:E27)</f>
        <v>302</v>
      </c>
    </row>
    <row r="30" spans="1:5" ht="16" x14ac:dyDescent="0.2">
      <c r="A30" s="1"/>
      <c r="B30" s="1"/>
      <c r="C30" s="1"/>
      <c r="D30" s="1"/>
      <c r="E30" s="108"/>
    </row>
  </sheetData>
  <sheetProtection algorithmName="SHA-512" hashValue="ZiEM6XQf30tM8ZNb2pAfgTH+0m6qiSESNensKjaH6pQ+HMag9pqJya3EKbTRO+hjHJAVwMe14BIfrJQxQF0T8w==" saltValue="bMtM2ayfirkL3kzfZaTTBw==" spinCount="100000" sheet="1" objects="1" scenarios="1"/>
  <protectedRanges>
    <protectedRange sqref="A5 A12:E27" name="Intervalo2"/>
  </protectedRanges>
  <mergeCells count="22">
    <mergeCell ref="C1:E1"/>
    <mergeCell ref="A5:E5"/>
    <mergeCell ref="A1:B1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29:D29"/>
    <mergeCell ref="A23:D23"/>
    <mergeCell ref="A24:D24"/>
    <mergeCell ref="A25:D25"/>
    <mergeCell ref="A26:D26"/>
    <mergeCell ref="A27:D27"/>
  </mergeCells>
  <pageMargins left="0.51181102362204722" right="0.51181102362204722" top="0.78740157480314965" bottom="0.78740157480314965" header="0.31496062992125984" footer="0.31496062992125984"/>
  <pageSetup paperSize="9" scale="96" orientation="portrait" r:id="rId1"/>
  <rowBreaks count="2" manualBreakCount="2">
    <brk id="36" max="16383" man="1"/>
    <brk id="37" max="16383" man="1"/>
  </rowBreaks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9"/>
  <sheetViews>
    <sheetView view="pageBreakPreview" zoomScale="90" zoomScaleNormal="90" zoomScaleSheetLayoutView="90" workbookViewId="0">
      <selection activeCell="D13" sqref="D13"/>
    </sheetView>
  </sheetViews>
  <sheetFormatPr baseColWidth="10" defaultColWidth="8.83203125" defaultRowHeight="15" x14ac:dyDescent="0.2"/>
  <cols>
    <col min="1" max="1" width="6.33203125" customWidth="1"/>
    <col min="2" max="2" width="15.83203125" customWidth="1"/>
    <col min="3" max="3" width="16.83203125" customWidth="1"/>
    <col min="4" max="4" width="13.33203125" customWidth="1"/>
    <col min="5" max="5" width="19" customWidth="1"/>
    <col min="6" max="6" width="13.1640625" customWidth="1"/>
    <col min="7" max="7" width="7.6640625" customWidth="1"/>
    <col min="8" max="9" width="10.5" customWidth="1"/>
    <col min="10" max="10" width="17.1640625" customWidth="1"/>
  </cols>
  <sheetData>
    <row r="1" spans="1:11" ht="48" customHeight="1" x14ac:dyDescent="0.2">
      <c r="A1" s="338"/>
      <c r="B1" s="338"/>
      <c r="C1" s="309" t="s">
        <v>110</v>
      </c>
      <c r="D1" s="309"/>
      <c r="E1" s="309"/>
      <c r="F1" s="309"/>
      <c r="G1" s="309"/>
      <c r="H1" s="309"/>
      <c r="I1" s="309"/>
      <c r="J1" s="309"/>
    </row>
    <row r="2" spans="1:11" ht="16" x14ac:dyDescent="0.2">
      <c r="A2" s="1"/>
      <c r="B2" s="1"/>
      <c r="C2" s="1"/>
      <c r="D2" s="1"/>
      <c r="E2" s="1"/>
      <c r="F2" s="1"/>
      <c r="G2" s="1"/>
      <c r="H2" s="1"/>
      <c r="I2" s="1"/>
    </row>
    <row r="3" spans="1:11" ht="16" x14ac:dyDescent="0.2">
      <c r="A3" s="304" t="s">
        <v>23</v>
      </c>
      <c r="B3" s="304"/>
      <c r="C3" s="304"/>
      <c r="D3" s="304"/>
      <c r="E3" s="304"/>
      <c r="F3" s="304"/>
      <c r="G3" s="304"/>
      <c r="H3" s="304"/>
      <c r="I3" s="304"/>
      <c r="J3" s="304"/>
    </row>
    <row r="4" spans="1:11" ht="17" thickBo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11" ht="25.5" customHeight="1" x14ac:dyDescent="0.2">
      <c r="A5" s="385" t="s">
        <v>24</v>
      </c>
      <c r="B5" s="375" t="s">
        <v>25</v>
      </c>
      <c r="C5" s="375" t="s">
        <v>135</v>
      </c>
      <c r="D5" s="388" t="s">
        <v>26</v>
      </c>
      <c r="E5" s="388"/>
      <c r="F5" s="388" t="s">
        <v>27</v>
      </c>
      <c r="G5" s="388"/>
      <c r="H5" s="375" t="s">
        <v>131</v>
      </c>
      <c r="I5" s="375"/>
      <c r="J5" s="376"/>
    </row>
    <row r="6" spans="1:11" ht="16" thickBot="1" x14ac:dyDescent="0.25">
      <c r="A6" s="386"/>
      <c r="B6" s="387"/>
      <c r="C6" s="387"/>
      <c r="D6" s="13" t="s">
        <v>13</v>
      </c>
      <c r="E6" s="13" t="s">
        <v>14</v>
      </c>
      <c r="F6" s="13" t="s">
        <v>107</v>
      </c>
      <c r="G6" s="13" t="s">
        <v>84</v>
      </c>
      <c r="H6" s="13" t="s">
        <v>137</v>
      </c>
      <c r="I6" s="13" t="s">
        <v>136</v>
      </c>
      <c r="J6" s="14" t="s">
        <v>90</v>
      </c>
    </row>
    <row r="7" spans="1:11" ht="30" thickBot="1" x14ac:dyDescent="0.25">
      <c r="A7" s="67">
        <v>1</v>
      </c>
      <c r="B7" s="68" t="s">
        <v>190</v>
      </c>
      <c r="C7" s="69" t="s">
        <v>191</v>
      </c>
      <c r="D7" s="70">
        <v>44058</v>
      </c>
      <c r="E7" s="71">
        <f>EDATE(D7,'Plan2 1.DADOS,2.OBJ e 2.1.Vigên'!D34)</f>
        <v>44423</v>
      </c>
      <c r="F7" s="72">
        <v>61480</v>
      </c>
      <c r="G7" s="73" t="s">
        <v>18</v>
      </c>
      <c r="H7" s="74">
        <f>J7/F7</f>
        <v>43.054978366948596</v>
      </c>
      <c r="I7" s="74">
        <f>J7/'Plan3 2.2. QUADRO RESUMO'!E24/1000</f>
        <v>0.22819138534482758</v>
      </c>
      <c r="J7" s="75">
        <f>'Plan4 2.3. OPERAÇÕES'!J23</f>
        <v>2647020.0699999998</v>
      </c>
    </row>
    <row r="8" spans="1:11" x14ac:dyDescent="0.2">
      <c r="A8" s="12"/>
      <c r="B8" s="12"/>
      <c r="C8" s="12"/>
      <c r="D8" s="12"/>
      <c r="E8" s="12"/>
      <c r="F8" s="12"/>
      <c r="G8" s="12"/>
      <c r="H8" s="12"/>
      <c r="I8" s="12"/>
    </row>
    <row r="9" spans="1:11" x14ac:dyDescent="0.2">
      <c r="A9" s="12"/>
      <c r="B9" s="12"/>
      <c r="C9" s="12"/>
      <c r="D9" s="12"/>
      <c r="E9" s="12"/>
      <c r="F9" s="12"/>
      <c r="G9" s="12"/>
      <c r="H9" s="12"/>
      <c r="I9" s="12"/>
    </row>
    <row r="10" spans="1:11" x14ac:dyDescent="0.2">
      <c r="A10" s="12"/>
      <c r="B10" s="12"/>
      <c r="C10" s="12"/>
      <c r="D10" s="12"/>
      <c r="E10" s="12"/>
      <c r="F10" s="12"/>
      <c r="G10" s="12"/>
      <c r="H10" s="12"/>
      <c r="I10" s="12"/>
    </row>
    <row r="11" spans="1:11" x14ac:dyDescent="0.2">
      <c r="A11" s="12"/>
      <c r="B11" s="12"/>
      <c r="C11" s="12"/>
      <c r="D11" s="12"/>
      <c r="E11" s="12"/>
      <c r="F11" s="12"/>
      <c r="G11" s="23"/>
      <c r="H11" s="12"/>
      <c r="I11" s="12"/>
    </row>
    <row r="12" spans="1:11" ht="16" x14ac:dyDescent="0.2">
      <c r="A12" s="304" t="s">
        <v>29</v>
      </c>
      <c r="B12" s="304"/>
      <c r="C12" s="304"/>
      <c r="D12" s="304"/>
      <c r="E12" s="304"/>
      <c r="F12" s="304"/>
      <c r="G12" s="304"/>
      <c r="H12" s="304"/>
      <c r="I12" s="304"/>
      <c r="J12" s="304"/>
    </row>
    <row r="13" spans="1:11" ht="17" thickBot="1" x14ac:dyDescent="0.25">
      <c r="A13" s="1"/>
      <c r="B13" s="1"/>
      <c r="C13" s="1"/>
      <c r="D13" s="12"/>
      <c r="E13" s="12"/>
      <c r="F13" s="12"/>
      <c r="G13" s="12"/>
      <c r="H13" s="12"/>
      <c r="I13" s="12"/>
    </row>
    <row r="14" spans="1:11" ht="16" x14ac:dyDescent="0.2">
      <c r="A14" s="77" t="s">
        <v>30</v>
      </c>
      <c r="B14" s="382" t="s">
        <v>31</v>
      </c>
      <c r="C14" s="383"/>
      <c r="D14" s="383"/>
      <c r="E14" s="384"/>
      <c r="F14" s="91" t="s">
        <v>32</v>
      </c>
      <c r="G14" s="89"/>
      <c r="H14" s="90"/>
      <c r="I14" s="90"/>
      <c r="J14" s="76"/>
      <c r="K14" s="80"/>
    </row>
    <row r="15" spans="1:11" ht="16" x14ac:dyDescent="0.2">
      <c r="A15" s="78">
        <v>1</v>
      </c>
      <c r="B15" s="372" t="s">
        <v>33</v>
      </c>
      <c r="C15" s="373"/>
      <c r="D15" s="373"/>
      <c r="E15" s="374"/>
      <c r="F15" s="92" t="s">
        <v>34</v>
      </c>
      <c r="G15" s="84"/>
      <c r="H15" s="83"/>
      <c r="I15" s="83"/>
      <c r="J15" s="85"/>
      <c r="K15" s="81"/>
    </row>
    <row r="16" spans="1:11" ht="16" x14ac:dyDescent="0.2">
      <c r="A16" s="78">
        <v>2</v>
      </c>
      <c r="B16" s="372" t="s">
        <v>35</v>
      </c>
      <c r="C16" s="373"/>
      <c r="D16" s="373"/>
      <c r="E16" s="374"/>
      <c r="F16" s="92" t="s">
        <v>34</v>
      </c>
      <c r="G16" s="84"/>
      <c r="H16" s="83"/>
      <c r="I16" s="83"/>
      <c r="J16" s="85"/>
      <c r="K16" s="81"/>
    </row>
    <row r="17" spans="1:11" ht="16" x14ac:dyDescent="0.2">
      <c r="A17" s="78">
        <v>3</v>
      </c>
      <c r="B17" s="389" t="s">
        <v>36</v>
      </c>
      <c r="C17" s="373"/>
      <c r="D17" s="373"/>
      <c r="E17" s="374"/>
      <c r="F17" s="92" t="s">
        <v>34</v>
      </c>
      <c r="G17" s="84"/>
      <c r="H17" s="83"/>
      <c r="I17" s="83"/>
      <c r="J17" s="85"/>
      <c r="K17" s="81"/>
    </row>
    <row r="18" spans="1:11" ht="16" x14ac:dyDescent="0.2">
      <c r="A18" s="78"/>
      <c r="B18" s="369" t="s">
        <v>244</v>
      </c>
      <c r="C18" s="373"/>
      <c r="D18" s="373"/>
      <c r="E18" s="374"/>
      <c r="F18" s="92"/>
      <c r="G18" s="84"/>
      <c r="H18" s="83"/>
      <c r="I18" s="83"/>
      <c r="J18" s="85"/>
      <c r="K18" s="81"/>
    </row>
    <row r="19" spans="1:11" ht="16" x14ac:dyDescent="0.2">
      <c r="A19" s="78"/>
      <c r="B19" s="369" t="s">
        <v>243</v>
      </c>
      <c r="C19" s="373"/>
      <c r="D19" s="373"/>
      <c r="E19" s="374"/>
      <c r="F19" s="92"/>
      <c r="G19" s="84"/>
      <c r="H19" s="83"/>
      <c r="I19" s="83"/>
      <c r="J19" s="85"/>
      <c r="K19" s="81"/>
    </row>
    <row r="20" spans="1:11" ht="16" x14ac:dyDescent="0.2">
      <c r="A20" s="78">
        <v>1</v>
      </c>
      <c r="B20" s="369" t="s">
        <v>246</v>
      </c>
      <c r="C20" s="370"/>
      <c r="D20" s="370"/>
      <c r="E20" s="371"/>
      <c r="F20" s="252" t="s">
        <v>37</v>
      </c>
      <c r="G20" s="84"/>
      <c r="H20" s="83"/>
      <c r="I20" s="83"/>
      <c r="J20" s="85"/>
      <c r="K20" s="81"/>
    </row>
    <row r="21" spans="1:11" ht="16" x14ac:dyDescent="0.2">
      <c r="A21" s="78">
        <v>2</v>
      </c>
      <c r="B21" s="369" t="s">
        <v>245</v>
      </c>
      <c r="C21" s="370"/>
      <c r="D21" s="370"/>
      <c r="E21" s="371"/>
      <c r="F21" s="92" t="s">
        <v>37</v>
      </c>
      <c r="G21" s="84"/>
      <c r="H21" s="83"/>
      <c r="I21" s="83"/>
      <c r="J21" s="85"/>
      <c r="K21" s="81"/>
    </row>
    <row r="22" spans="1:11" ht="16" x14ac:dyDescent="0.2">
      <c r="A22" s="78">
        <v>3</v>
      </c>
      <c r="B22" s="369" t="s">
        <v>247</v>
      </c>
      <c r="C22" s="370"/>
      <c r="D22" s="370"/>
      <c r="E22" s="371"/>
      <c r="F22" s="92" t="s">
        <v>37</v>
      </c>
      <c r="G22" s="84"/>
      <c r="H22" s="83"/>
      <c r="I22" s="83"/>
      <c r="J22" s="85"/>
      <c r="K22" s="81"/>
    </row>
    <row r="23" spans="1:11" ht="16" x14ac:dyDescent="0.2">
      <c r="A23" s="78"/>
      <c r="B23" s="369" t="s">
        <v>248</v>
      </c>
      <c r="C23" s="370"/>
      <c r="D23" s="370"/>
      <c r="E23" s="371"/>
      <c r="F23" s="92"/>
      <c r="G23" s="84"/>
      <c r="H23" s="83"/>
      <c r="I23" s="83"/>
      <c r="J23" s="85"/>
      <c r="K23" s="81"/>
    </row>
    <row r="24" spans="1:11" ht="16" x14ac:dyDescent="0.2">
      <c r="A24" s="78">
        <v>4</v>
      </c>
      <c r="B24" s="369" t="s">
        <v>249</v>
      </c>
      <c r="C24" s="373"/>
      <c r="D24" s="373"/>
      <c r="E24" s="374"/>
      <c r="F24" s="266" t="s">
        <v>37</v>
      </c>
      <c r="G24" s="84"/>
      <c r="H24" s="83"/>
      <c r="I24" s="83"/>
      <c r="J24" s="85"/>
      <c r="K24" s="81"/>
    </row>
    <row r="25" spans="1:11" ht="16" x14ac:dyDescent="0.2">
      <c r="A25" s="78">
        <v>5</v>
      </c>
      <c r="B25" s="369" t="s">
        <v>250</v>
      </c>
      <c r="C25" s="373"/>
      <c r="D25" s="373"/>
      <c r="E25" s="374"/>
      <c r="F25" s="266" t="s">
        <v>37</v>
      </c>
      <c r="G25" s="84"/>
      <c r="H25" s="83"/>
      <c r="I25" s="83"/>
      <c r="J25" s="85"/>
      <c r="K25" s="81"/>
    </row>
    <row r="26" spans="1:11" ht="16" x14ac:dyDescent="0.2">
      <c r="A26" s="78">
        <v>6</v>
      </c>
      <c r="B26" s="369" t="s">
        <v>251</v>
      </c>
      <c r="C26" s="380"/>
      <c r="D26" s="380"/>
      <c r="E26" s="381"/>
      <c r="F26" s="266" t="s">
        <v>37</v>
      </c>
      <c r="G26" s="84"/>
      <c r="H26" s="83"/>
      <c r="I26" s="83"/>
      <c r="J26" s="85"/>
      <c r="K26" s="81"/>
    </row>
    <row r="27" spans="1:11" ht="17" thickBot="1" x14ac:dyDescent="0.25">
      <c r="A27" s="79"/>
      <c r="B27" s="377"/>
      <c r="C27" s="378"/>
      <c r="D27" s="378"/>
      <c r="E27" s="379"/>
      <c r="F27" s="93"/>
      <c r="G27" s="86"/>
      <c r="H27" s="87"/>
      <c r="I27" s="87"/>
      <c r="J27" s="88"/>
      <c r="K27" s="81"/>
    </row>
    <row r="28" spans="1:11" ht="16" x14ac:dyDescent="0.2">
      <c r="A28" s="1"/>
      <c r="B28" s="1"/>
      <c r="C28" s="1"/>
      <c r="D28" s="1"/>
      <c r="E28" s="1"/>
      <c r="F28" s="1"/>
      <c r="G28" s="1"/>
      <c r="H28" s="1"/>
      <c r="I28" s="1"/>
      <c r="K28" s="82"/>
    </row>
    <row r="29" spans="1:11" ht="16" x14ac:dyDescent="0.2">
      <c r="D29" s="1"/>
      <c r="E29" s="1"/>
      <c r="F29" s="1"/>
      <c r="G29" s="1"/>
      <c r="H29" s="1"/>
      <c r="I29" s="1"/>
    </row>
  </sheetData>
  <protectedRanges>
    <protectedRange sqref="B7:D7 A1 A15:J24 F25:F26 B25:E25" name="Intervalo1"/>
  </protectedRanges>
  <mergeCells count="24">
    <mergeCell ref="C1:J1"/>
    <mergeCell ref="A3:J3"/>
    <mergeCell ref="A12:J12"/>
    <mergeCell ref="B21:E21"/>
    <mergeCell ref="B26:E26"/>
    <mergeCell ref="B15:E15"/>
    <mergeCell ref="A1:B1"/>
    <mergeCell ref="B14:E14"/>
    <mergeCell ref="A5:A6"/>
    <mergeCell ref="B5:B6"/>
    <mergeCell ref="C5:C6"/>
    <mergeCell ref="D5:E5"/>
    <mergeCell ref="F5:G5"/>
    <mergeCell ref="B17:E17"/>
    <mergeCell ref="B18:E18"/>
    <mergeCell ref="B19:E19"/>
    <mergeCell ref="B20:E20"/>
    <mergeCell ref="B16:E16"/>
    <mergeCell ref="H5:J5"/>
    <mergeCell ref="B27:E27"/>
    <mergeCell ref="B25:E25"/>
    <mergeCell ref="B22:E22"/>
    <mergeCell ref="B23:E23"/>
    <mergeCell ref="B24:E24"/>
  </mergeCells>
  <pageMargins left="0.511811024" right="0.511811024" top="0.78740157499999996" bottom="0.78740157499999996" header="0.31496062000000002" footer="0.31496062000000002"/>
  <pageSetup paperSize="9" scale="6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1"/>
  <sheetViews>
    <sheetView zoomScaleNormal="100" zoomScaleSheetLayoutView="80" workbookViewId="0">
      <selection activeCell="D33" sqref="D33"/>
    </sheetView>
  </sheetViews>
  <sheetFormatPr baseColWidth="10" defaultColWidth="9.1640625" defaultRowHeight="16" x14ac:dyDescent="0.2"/>
  <cols>
    <col min="1" max="1" width="25" style="6" customWidth="1"/>
    <col min="2" max="2" width="21.5" style="6" customWidth="1"/>
    <col min="3" max="3" width="19.5" style="22" bestFit="1" customWidth="1"/>
    <col min="4" max="4" width="20.6640625" style="22" customWidth="1"/>
    <col min="5" max="5" width="21" style="22" bestFit="1" customWidth="1"/>
    <col min="6" max="6" width="19.5" style="22" bestFit="1" customWidth="1"/>
    <col min="7" max="7" width="20.1640625" style="6" customWidth="1"/>
    <col min="8" max="8" width="16.5" style="6" customWidth="1"/>
    <col min="9" max="9" width="19" style="6" customWidth="1"/>
    <col min="10" max="16384" width="9.1640625" style="6"/>
  </cols>
  <sheetData>
    <row r="1" spans="1:9" ht="46.5" customHeight="1" x14ac:dyDescent="0.2">
      <c r="A1" s="36" t="s">
        <v>109</v>
      </c>
      <c r="B1" s="309" t="s">
        <v>110</v>
      </c>
      <c r="C1" s="309"/>
      <c r="D1" s="309"/>
      <c r="E1" s="309"/>
      <c r="F1" s="309"/>
      <c r="G1" s="3"/>
    </row>
    <row r="3" spans="1:9" x14ac:dyDescent="0.2">
      <c r="A3" s="304" t="s">
        <v>39</v>
      </c>
      <c r="B3" s="304"/>
      <c r="C3" s="304"/>
      <c r="D3" s="304"/>
      <c r="E3" s="304"/>
      <c r="F3" s="304"/>
      <c r="G3" s="24"/>
    </row>
    <row r="4" spans="1:9" x14ac:dyDescent="0.2">
      <c r="A4" s="24"/>
      <c r="B4" s="24"/>
      <c r="C4" s="25"/>
      <c r="D4" s="25"/>
      <c r="E4" s="25"/>
      <c r="F4" s="25"/>
    </row>
    <row r="5" spans="1:9" ht="17" thickBot="1" x14ac:dyDescent="0.25">
      <c r="A5" s="24"/>
      <c r="B5" s="24"/>
      <c r="C5" s="25"/>
      <c r="D5" s="25"/>
      <c r="E5" s="25"/>
      <c r="F5" s="25"/>
    </row>
    <row r="6" spans="1:9" ht="15.75" customHeight="1" x14ac:dyDescent="0.2">
      <c r="A6" s="404" t="s">
        <v>104</v>
      </c>
      <c r="B6" s="399" t="s">
        <v>41</v>
      </c>
      <c r="C6" s="396"/>
      <c r="D6" s="395" t="s">
        <v>105</v>
      </c>
      <c r="E6" s="396"/>
      <c r="F6" s="397"/>
    </row>
    <row r="7" spans="1:9" ht="17" thickBot="1" x14ac:dyDescent="0.25">
      <c r="A7" s="405"/>
      <c r="B7" s="412" t="s">
        <v>140</v>
      </c>
      <c r="C7" s="413"/>
      <c r="D7" s="116" t="s">
        <v>170</v>
      </c>
      <c r="E7" s="122" t="s">
        <v>169</v>
      </c>
      <c r="F7" s="123" t="s">
        <v>20</v>
      </c>
    </row>
    <row r="8" spans="1:9" s="2" customFormat="1" ht="16.5" customHeight="1" thickBot="1" x14ac:dyDescent="0.25">
      <c r="A8" s="124">
        <f>'Plan4 2.3. OPERAÇÕES'!J27</f>
        <v>2647020.0699999998</v>
      </c>
      <c r="B8" s="420">
        <f>'Plan4 2.3. OPERAÇÕES'!C27</f>
        <v>2500000</v>
      </c>
      <c r="C8" s="421"/>
      <c r="D8" s="125">
        <f>'Plan4 2.3. OPERAÇÕES'!E27</f>
        <v>147020.07</v>
      </c>
      <c r="E8" s="126">
        <f>'Plan4 2.3. OPERAÇÕES'!G27</f>
        <v>0</v>
      </c>
      <c r="F8" s="127">
        <f>'Plan4 2.3. OPERAÇÕES'!H27</f>
        <v>147020.07</v>
      </c>
    </row>
    <row r="9" spans="1:9" s="59" customFormat="1" x14ac:dyDescent="0.2">
      <c r="A9" s="56"/>
      <c r="B9" s="57"/>
      <c r="C9" s="58"/>
      <c r="D9" s="57"/>
      <c r="E9" s="57"/>
    </row>
    <row r="10" spans="1:9" s="59" customFormat="1" x14ac:dyDescent="0.2">
      <c r="A10" s="56"/>
      <c r="B10" s="57"/>
      <c r="C10" s="58"/>
      <c r="D10" s="57"/>
      <c r="E10" s="57"/>
      <c r="I10" s="251"/>
    </row>
    <row r="11" spans="1:9" s="59" customFormat="1" ht="17" thickBot="1" x14ac:dyDescent="0.25">
      <c r="A11" s="56"/>
      <c r="B11" s="57"/>
      <c r="C11" s="58"/>
      <c r="D11" s="57"/>
      <c r="E11" s="57"/>
    </row>
    <row r="12" spans="1:9" s="59" customFormat="1" ht="15.75" customHeight="1" x14ac:dyDescent="0.2">
      <c r="A12" s="332" t="s">
        <v>129</v>
      </c>
      <c r="B12" s="398" t="s">
        <v>130</v>
      </c>
      <c r="C12" s="398"/>
      <c r="D12" s="398"/>
      <c r="E12" s="399"/>
      <c r="F12" s="400"/>
    </row>
    <row r="13" spans="1:9" s="59" customFormat="1" ht="15.75" customHeight="1" thickBot="1" x14ac:dyDescent="0.25">
      <c r="A13" s="419"/>
      <c r="B13" s="415" t="s">
        <v>41</v>
      </c>
      <c r="C13" s="416"/>
      <c r="D13" s="412" t="s">
        <v>176</v>
      </c>
      <c r="E13" s="413"/>
      <c r="F13" s="414"/>
    </row>
    <row r="14" spans="1:9" s="59" customFormat="1" ht="15.75" customHeight="1" thickBot="1" x14ac:dyDescent="0.25">
      <c r="A14" s="333"/>
      <c r="B14" s="417"/>
      <c r="C14" s="418"/>
      <c r="D14" s="144" t="s">
        <v>170</v>
      </c>
      <c r="E14" s="122" t="s">
        <v>169</v>
      </c>
      <c r="F14" s="123" t="s">
        <v>20</v>
      </c>
    </row>
    <row r="15" spans="1:9" s="2" customFormat="1" ht="15" customHeight="1" thickBot="1" x14ac:dyDescent="0.25">
      <c r="A15" s="119">
        <v>3</v>
      </c>
      <c r="B15" s="411"/>
      <c r="C15" s="411"/>
      <c r="D15" s="120">
        <f>D8/$A$15</f>
        <v>49006.69</v>
      </c>
      <c r="E15" s="120">
        <f>E8/$A$15</f>
        <v>0</v>
      </c>
      <c r="F15" s="121">
        <f>F8/$A$15</f>
        <v>49006.69</v>
      </c>
      <c r="G15" s="12"/>
      <c r="H15" s="12"/>
    </row>
    <row r="16" spans="1:9" s="2" customFormat="1" ht="15" customHeight="1" x14ac:dyDescent="0.2">
      <c r="A16" s="60"/>
      <c r="B16" s="55"/>
      <c r="D16" s="12"/>
      <c r="E16" s="12"/>
      <c r="F16" s="12"/>
      <c r="G16" s="12"/>
      <c r="H16" s="12"/>
    </row>
    <row r="17" spans="1:10" s="2" customFormat="1" x14ac:dyDescent="0.2">
      <c r="A17" s="247"/>
      <c r="B17" s="55"/>
      <c r="C17" s="1"/>
      <c r="D17" s="246"/>
      <c r="E17" s="248"/>
      <c r="F17" s="1"/>
      <c r="H17" s="12"/>
    </row>
    <row r="18" spans="1:10" s="2" customFormat="1" ht="17" thickBot="1" x14ac:dyDescent="0.25">
      <c r="A18" s="6"/>
      <c r="B18" s="6"/>
      <c r="C18" s="22"/>
      <c r="D18" s="22"/>
      <c r="E18" s="22"/>
      <c r="F18" s="22"/>
      <c r="G18" s="6"/>
      <c r="H18" s="6"/>
    </row>
    <row r="19" spans="1:10" s="2" customFormat="1" ht="16.5" customHeight="1" x14ac:dyDescent="0.2">
      <c r="A19" s="401" t="s">
        <v>163</v>
      </c>
      <c r="B19" s="392" t="s">
        <v>164</v>
      </c>
      <c r="C19" s="406" t="s">
        <v>40</v>
      </c>
      <c r="D19" s="406"/>
      <c r="E19" s="406"/>
      <c r="F19" s="406"/>
      <c r="G19" s="407"/>
    </row>
    <row r="20" spans="1:10" s="2" customFormat="1" ht="15.75" customHeight="1" x14ac:dyDescent="0.2">
      <c r="A20" s="402"/>
      <c r="B20" s="393"/>
      <c r="C20" s="390" t="s">
        <v>41</v>
      </c>
      <c r="D20" s="390" t="s">
        <v>115</v>
      </c>
      <c r="E20" s="408"/>
      <c r="F20" s="408"/>
      <c r="G20" s="409" t="s">
        <v>20</v>
      </c>
    </row>
    <row r="21" spans="1:10" s="2" customFormat="1" ht="15.75" customHeight="1" thickBot="1" x14ac:dyDescent="0.25">
      <c r="A21" s="402"/>
      <c r="B21" s="394"/>
      <c r="C21" s="391"/>
      <c r="D21" s="116" t="s">
        <v>170</v>
      </c>
      <c r="E21" s="116" t="s">
        <v>169</v>
      </c>
      <c r="F21" s="116" t="s">
        <v>20</v>
      </c>
      <c r="G21" s="410"/>
    </row>
    <row r="22" spans="1:10" s="2" customFormat="1" x14ac:dyDescent="0.2">
      <c r="A22" s="402"/>
      <c r="B22" s="249">
        <v>1</v>
      </c>
      <c r="C22" s="115">
        <v>900000</v>
      </c>
      <c r="D22" s="115">
        <f>IF($B22&gt;$A$15,0,D$15)</f>
        <v>49006.69</v>
      </c>
      <c r="E22" s="115">
        <f>IF($B22&gt;$A$15,0,E$15)</f>
        <v>0</v>
      </c>
      <c r="F22" s="128">
        <f>IF(E22="","",D22+E22)</f>
        <v>49006.69</v>
      </c>
      <c r="G22" s="129">
        <f>IF(F22="","",C22+F22)</f>
        <v>949006.69</v>
      </c>
    </row>
    <row r="23" spans="1:10" s="2" customFormat="1" x14ac:dyDescent="0.2">
      <c r="A23" s="402"/>
      <c r="B23" s="250">
        <v>2</v>
      </c>
      <c r="C23" s="115">
        <v>800000</v>
      </c>
      <c r="D23" s="115">
        <f t="shared" ref="D23:D29" si="0">IF($B23&gt;$A$15,0,$D$15)</f>
        <v>49006.69</v>
      </c>
      <c r="E23" s="115">
        <f t="shared" ref="E23:E29" si="1">IF($B23&gt;$A$15,0,E$15)</f>
        <v>0</v>
      </c>
      <c r="F23" s="130">
        <f t="shared" ref="F23:F29" si="2">IF(E23="","",D23+E23)</f>
        <v>49006.69</v>
      </c>
      <c r="G23" s="131">
        <f t="shared" ref="G23:G29" si="3">IF(F23="","",C23+F23)</f>
        <v>849006.69</v>
      </c>
    </row>
    <row r="24" spans="1:10" s="2" customFormat="1" x14ac:dyDescent="0.2">
      <c r="A24" s="402"/>
      <c r="B24" s="250">
        <v>3</v>
      </c>
      <c r="C24" s="115">
        <v>800000</v>
      </c>
      <c r="D24" s="115">
        <f t="shared" si="0"/>
        <v>49006.69</v>
      </c>
      <c r="E24" s="115">
        <f t="shared" si="1"/>
        <v>0</v>
      </c>
      <c r="F24" s="130">
        <f t="shared" si="2"/>
        <v>49006.69</v>
      </c>
      <c r="G24" s="131">
        <f t="shared" si="3"/>
        <v>849006.69</v>
      </c>
    </row>
    <row r="25" spans="1:10" s="2" customFormat="1" x14ac:dyDescent="0.2">
      <c r="A25" s="402"/>
      <c r="B25" s="250">
        <v>4</v>
      </c>
      <c r="C25" s="115">
        <f t="shared" ref="C25:C29" si="4">IF($B25&gt;$A$15,0,IF($B$17&gt;0,IF($B25=$A$15,$B$17,450000),450000))</f>
        <v>0</v>
      </c>
      <c r="D25" s="115">
        <f t="shared" si="0"/>
        <v>0</v>
      </c>
      <c r="E25" s="115">
        <f t="shared" si="1"/>
        <v>0</v>
      </c>
      <c r="F25" s="130">
        <f t="shared" si="2"/>
        <v>0</v>
      </c>
      <c r="G25" s="131">
        <f t="shared" si="3"/>
        <v>0</v>
      </c>
    </row>
    <row r="26" spans="1:10" s="2" customFormat="1" x14ac:dyDescent="0.2">
      <c r="A26" s="402"/>
      <c r="B26" s="250">
        <v>5</v>
      </c>
      <c r="C26" s="115">
        <f t="shared" si="4"/>
        <v>0</v>
      </c>
      <c r="D26" s="115">
        <f t="shared" si="0"/>
        <v>0</v>
      </c>
      <c r="E26" s="115">
        <f t="shared" si="1"/>
        <v>0</v>
      </c>
      <c r="F26" s="130">
        <f t="shared" si="2"/>
        <v>0</v>
      </c>
      <c r="G26" s="131">
        <f t="shared" si="3"/>
        <v>0</v>
      </c>
    </row>
    <row r="27" spans="1:10" s="2" customFormat="1" x14ac:dyDescent="0.2">
      <c r="A27" s="402"/>
      <c r="B27" s="250">
        <v>6</v>
      </c>
      <c r="C27" s="115">
        <f t="shared" si="4"/>
        <v>0</v>
      </c>
      <c r="D27" s="115">
        <f t="shared" si="0"/>
        <v>0</v>
      </c>
      <c r="E27" s="115">
        <f t="shared" si="1"/>
        <v>0</v>
      </c>
      <c r="F27" s="130">
        <f t="shared" si="2"/>
        <v>0</v>
      </c>
      <c r="G27" s="131">
        <f t="shared" si="3"/>
        <v>0</v>
      </c>
    </row>
    <row r="28" spans="1:10" x14ac:dyDescent="0.2">
      <c r="A28" s="402"/>
      <c r="B28" s="250">
        <v>7</v>
      </c>
      <c r="C28" s="115">
        <f t="shared" si="4"/>
        <v>0</v>
      </c>
      <c r="D28" s="115">
        <f t="shared" si="0"/>
        <v>0</v>
      </c>
      <c r="E28" s="115">
        <f t="shared" si="1"/>
        <v>0</v>
      </c>
      <c r="F28" s="130">
        <f t="shared" si="2"/>
        <v>0</v>
      </c>
      <c r="G28" s="131">
        <f t="shared" si="3"/>
        <v>0</v>
      </c>
      <c r="H28" s="2"/>
      <c r="I28" s="2"/>
      <c r="J28" s="2"/>
    </row>
    <row r="29" spans="1:10" x14ac:dyDescent="0.2">
      <c r="A29" s="402"/>
      <c r="B29" s="250">
        <v>8</v>
      </c>
      <c r="C29" s="115">
        <f t="shared" si="4"/>
        <v>0</v>
      </c>
      <c r="D29" s="115">
        <f t="shared" si="0"/>
        <v>0</v>
      </c>
      <c r="E29" s="115">
        <f t="shared" si="1"/>
        <v>0</v>
      </c>
      <c r="F29" s="130">
        <f t="shared" si="2"/>
        <v>0</v>
      </c>
      <c r="G29" s="131">
        <f t="shared" si="3"/>
        <v>0</v>
      </c>
      <c r="H29" s="2"/>
      <c r="I29" s="2"/>
      <c r="J29" s="2"/>
    </row>
    <row r="30" spans="1:10" ht="18" thickBot="1" x14ac:dyDescent="0.25">
      <c r="A30" s="403"/>
      <c r="B30" s="117" t="s">
        <v>28</v>
      </c>
      <c r="C30" s="118">
        <f>SUM(C20:C29)</f>
        <v>2500000</v>
      </c>
      <c r="D30" s="118">
        <f>SUM(D20:D29)</f>
        <v>147020.07</v>
      </c>
      <c r="E30" s="118">
        <f>SUM(E20:E29)</f>
        <v>0</v>
      </c>
      <c r="F30" s="118">
        <f>SUM(F20:F29)</f>
        <v>147020.07</v>
      </c>
      <c r="G30" s="132">
        <f>SUM(G22:G28)</f>
        <v>2647020.0699999998</v>
      </c>
      <c r="H30" s="2"/>
    </row>
    <row r="31" spans="1:10" x14ac:dyDescent="0.2">
      <c r="B31" s="22"/>
      <c r="F31" s="2"/>
      <c r="G31" s="2"/>
    </row>
  </sheetData>
  <mergeCells count="18">
    <mergeCell ref="B7:C7"/>
    <mergeCell ref="B8:C8"/>
    <mergeCell ref="C20:C21"/>
    <mergeCell ref="B19:B21"/>
    <mergeCell ref="B1:F1"/>
    <mergeCell ref="D6:F6"/>
    <mergeCell ref="A3:F3"/>
    <mergeCell ref="B12:F12"/>
    <mergeCell ref="A19:A30"/>
    <mergeCell ref="A6:A7"/>
    <mergeCell ref="B6:C6"/>
    <mergeCell ref="C19:G19"/>
    <mergeCell ref="D20:F20"/>
    <mergeCell ref="G20:G21"/>
    <mergeCell ref="B15:C15"/>
    <mergeCell ref="D13:F13"/>
    <mergeCell ref="B13:C14"/>
    <mergeCell ref="A12:A14"/>
  </mergeCells>
  <pageMargins left="0.51181102362204722" right="0.51181102362204722" top="0.78740157480314965" bottom="0.78740157480314965" header="0.31496062992125984" footer="0.31496062992125984"/>
  <pageSetup paperSize="9" scale="59" orientation="portrait" r:id="rId1"/>
  <rowBreaks count="2" manualBreakCount="2">
    <brk id="31" max="16383" man="1"/>
    <brk id="32" max="16383" man="1"/>
  </rowBreaks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3"/>
  <sheetViews>
    <sheetView tabSelected="1" view="pageBreakPreview" zoomScaleNormal="80" zoomScaleSheetLayoutView="100" workbookViewId="0">
      <selection activeCell="B30" sqref="B30:M30"/>
    </sheetView>
  </sheetViews>
  <sheetFormatPr baseColWidth="10" defaultColWidth="8.83203125" defaultRowHeight="15" x14ac:dyDescent="0.2"/>
  <cols>
    <col min="1" max="1" width="12.1640625" customWidth="1"/>
    <col min="2" max="13" width="6.5" customWidth="1"/>
    <col min="14" max="14" width="5.5" customWidth="1"/>
  </cols>
  <sheetData>
    <row r="1" spans="1:13" ht="47.25" customHeight="1" x14ac:dyDescent="0.2">
      <c r="A1" s="338"/>
      <c r="B1" s="338"/>
      <c r="C1" s="309" t="s">
        <v>77</v>
      </c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13" ht="16" x14ac:dyDescent="0.2">
      <c r="A2" s="5" t="s">
        <v>42</v>
      </c>
      <c r="B2" s="16"/>
      <c r="C2" s="16"/>
      <c r="D2" s="5"/>
      <c r="E2" s="5"/>
      <c r="F2" s="28"/>
      <c r="G2" s="28"/>
      <c r="H2" s="28"/>
      <c r="I2" s="28"/>
      <c r="J2" s="28"/>
      <c r="K2" s="28"/>
      <c r="L2" s="28"/>
      <c r="M2" s="28"/>
    </row>
    <row r="3" spans="1:13" ht="16" x14ac:dyDescent="0.2">
      <c r="A3" s="1"/>
      <c r="B3" s="15"/>
      <c r="C3" s="15"/>
      <c r="D3" s="1"/>
      <c r="E3" s="1"/>
    </row>
    <row r="4" spans="1:13" ht="17" thickBot="1" x14ac:dyDescent="0.25">
      <c r="A4" s="1"/>
      <c r="B4" s="15"/>
      <c r="C4" s="15"/>
      <c r="D4" s="1"/>
      <c r="E4" s="1"/>
    </row>
    <row r="5" spans="1:13" ht="16" x14ac:dyDescent="0.2">
      <c r="B5" s="422" t="s">
        <v>43</v>
      </c>
      <c r="C5" s="423"/>
      <c r="D5" s="423"/>
      <c r="E5" s="430" t="s">
        <v>44</v>
      </c>
      <c r="F5" s="430"/>
      <c r="G5" s="430"/>
      <c r="H5" s="430"/>
      <c r="I5" s="430"/>
      <c r="J5" s="431"/>
      <c r="K5" s="432"/>
    </row>
    <row r="6" spans="1:13" ht="16" x14ac:dyDescent="0.2">
      <c r="B6" s="424"/>
      <c r="C6" s="425"/>
      <c r="D6" s="425"/>
      <c r="E6" s="428" t="s">
        <v>13</v>
      </c>
      <c r="F6" s="428"/>
      <c r="G6" s="428"/>
      <c r="H6" s="428" t="s">
        <v>45</v>
      </c>
      <c r="I6" s="428"/>
      <c r="J6" s="442"/>
      <c r="K6" s="443"/>
    </row>
    <row r="7" spans="1:13" ht="16" x14ac:dyDescent="0.2">
      <c r="B7" s="426" t="s">
        <v>33</v>
      </c>
      <c r="C7" s="427"/>
      <c r="D7" s="427"/>
      <c r="E7" s="429">
        <v>44058</v>
      </c>
      <c r="F7" s="429"/>
      <c r="G7" s="429"/>
      <c r="H7" s="429">
        <v>44089</v>
      </c>
      <c r="I7" s="429"/>
      <c r="J7" s="444"/>
      <c r="K7" s="445"/>
    </row>
    <row r="8" spans="1:13" ht="16" x14ac:dyDescent="0.2">
      <c r="B8" s="426" t="s">
        <v>35</v>
      </c>
      <c r="C8" s="427"/>
      <c r="D8" s="427"/>
      <c r="E8" s="429">
        <v>44089</v>
      </c>
      <c r="F8" s="429"/>
      <c r="G8" s="429"/>
      <c r="H8" s="429">
        <v>44104</v>
      </c>
      <c r="I8" s="429"/>
      <c r="J8" s="444"/>
      <c r="K8" s="445"/>
    </row>
    <row r="9" spans="1:13" ht="16" x14ac:dyDescent="0.2">
      <c r="B9" s="426" t="s">
        <v>36</v>
      </c>
      <c r="C9" s="427"/>
      <c r="D9" s="427"/>
      <c r="E9" s="429">
        <v>44119</v>
      </c>
      <c r="F9" s="429"/>
      <c r="G9" s="429"/>
      <c r="H9" s="429">
        <v>44423</v>
      </c>
      <c r="I9" s="429"/>
      <c r="J9" s="444"/>
      <c r="K9" s="445"/>
    </row>
    <row r="10" spans="1:13" ht="16" x14ac:dyDescent="0.2">
      <c r="B10" s="426" t="s">
        <v>46</v>
      </c>
      <c r="C10" s="427"/>
      <c r="D10" s="427"/>
      <c r="E10" s="433">
        <v>44119</v>
      </c>
      <c r="F10" s="433"/>
      <c r="G10" s="433"/>
      <c r="H10" s="433">
        <v>44423</v>
      </c>
      <c r="I10" s="433"/>
      <c r="J10" s="446"/>
      <c r="K10" s="447"/>
    </row>
    <row r="11" spans="1:13" ht="16" x14ac:dyDescent="0.2">
      <c r="B11" s="426" t="s">
        <v>47</v>
      </c>
      <c r="C11" s="427"/>
      <c r="D11" s="427"/>
      <c r="E11" s="433">
        <v>44119</v>
      </c>
      <c r="F11" s="433"/>
      <c r="G11" s="433"/>
      <c r="H11" s="433">
        <v>44423</v>
      </c>
      <c r="I11" s="433"/>
      <c r="J11" s="446"/>
      <c r="K11" s="447"/>
    </row>
    <row r="12" spans="1:13" ht="16" x14ac:dyDescent="0.2">
      <c r="B12" s="426" t="s">
        <v>48</v>
      </c>
      <c r="C12" s="427"/>
      <c r="D12" s="427"/>
      <c r="E12" s="433">
        <v>44119</v>
      </c>
      <c r="F12" s="433"/>
      <c r="G12" s="433"/>
      <c r="H12" s="433">
        <v>44423</v>
      </c>
      <c r="I12" s="433"/>
      <c r="J12" s="446"/>
      <c r="K12" s="447"/>
    </row>
    <row r="13" spans="1:13" ht="16" x14ac:dyDescent="0.2">
      <c r="B13" s="426" t="s">
        <v>49</v>
      </c>
      <c r="C13" s="427"/>
      <c r="D13" s="427"/>
      <c r="E13" s="433">
        <v>44119</v>
      </c>
      <c r="F13" s="433"/>
      <c r="G13" s="433"/>
      <c r="H13" s="433">
        <v>44423</v>
      </c>
      <c r="I13" s="433"/>
      <c r="J13" s="446"/>
      <c r="K13" s="447"/>
    </row>
    <row r="14" spans="1:13" ht="16" x14ac:dyDescent="0.2">
      <c r="B14" s="426" t="s">
        <v>50</v>
      </c>
      <c r="C14" s="427"/>
      <c r="D14" s="427"/>
      <c r="E14" s="433">
        <v>44119</v>
      </c>
      <c r="F14" s="433"/>
      <c r="G14" s="433"/>
      <c r="H14" s="433">
        <v>44423</v>
      </c>
      <c r="I14" s="433"/>
      <c r="J14" s="446"/>
      <c r="K14" s="447"/>
    </row>
    <row r="15" spans="1:13" ht="16" x14ac:dyDescent="0.2">
      <c r="B15" s="426" t="s">
        <v>51</v>
      </c>
      <c r="C15" s="427"/>
      <c r="D15" s="427"/>
      <c r="E15" s="433">
        <v>44119</v>
      </c>
      <c r="F15" s="433"/>
      <c r="G15" s="433"/>
      <c r="H15" s="433">
        <v>44423</v>
      </c>
      <c r="I15" s="433"/>
      <c r="J15" s="446"/>
      <c r="K15" s="447"/>
    </row>
    <row r="16" spans="1:13" ht="16" x14ac:dyDescent="0.2">
      <c r="B16" s="426" t="s">
        <v>38</v>
      </c>
      <c r="C16" s="427"/>
      <c r="D16" s="427"/>
      <c r="E16" s="434"/>
      <c r="F16" s="429"/>
      <c r="G16" s="429"/>
      <c r="H16" s="429"/>
      <c r="I16" s="429"/>
      <c r="J16" s="444"/>
      <c r="K16" s="445"/>
    </row>
    <row r="17" spans="1:13" ht="17" thickBot="1" x14ac:dyDescent="0.25">
      <c r="B17" s="440" t="s">
        <v>52</v>
      </c>
      <c r="C17" s="441"/>
      <c r="D17" s="441"/>
      <c r="E17" s="435"/>
      <c r="F17" s="436"/>
      <c r="G17" s="436"/>
      <c r="H17" s="436"/>
      <c r="I17" s="436"/>
      <c r="J17" s="448"/>
      <c r="K17" s="449"/>
    </row>
    <row r="18" spans="1:13" ht="16" x14ac:dyDescent="0.2">
      <c r="A18" s="1"/>
      <c r="B18" s="15"/>
      <c r="C18" s="15"/>
      <c r="D18" s="1"/>
      <c r="E18" s="1"/>
    </row>
    <row r="19" spans="1:13" ht="16" x14ac:dyDescent="0.2">
      <c r="A19" s="438" t="s">
        <v>91</v>
      </c>
      <c r="B19" s="438"/>
      <c r="C19" s="438"/>
      <c r="D19" s="438"/>
      <c r="E19" s="438"/>
      <c r="F19" s="438"/>
      <c r="G19" s="438"/>
      <c r="H19" s="438"/>
      <c r="I19" s="438"/>
      <c r="J19" s="438"/>
      <c r="K19" s="438"/>
      <c r="L19" s="438"/>
      <c r="M19" s="438"/>
    </row>
    <row r="20" spans="1:13" ht="51" customHeight="1" x14ac:dyDescent="0.2">
      <c r="A20" s="439" t="s">
        <v>92</v>
      </c>
      <c r="B20" s="439"/>
      <c r="C20" s="439"/>
      <c r="D20" s="439"/>
      <c r="E20" s="439"/>
      <c r="F20" s="439"/>
      <c r="G20" s="439"/>
      <c r="H20" s="439"/>
      <c r="I20" s="439"/>
      <c r="J20" s="439"/>
      <c r="K20" s="439"/>
      <c r="L20" s="439"/>
      <c r="M20" s="439"/>
    </row>
    <row r="24" spans="1:13" ht="16" x14ac:dyDescent="0.2">
      <c r="A24" s="5" t="s">
        <v>53</v>
      </c>
      <c r="B24" s="5"/>
      <c r="C24" s="5"/>
      <c r="D24" s="5"/>
      <c r="E24" s="5"/>
      <c r="F24" s="5"/>
      <c r="G24" s="7"/>
      <c r="H24" s="7"/>
      <c r="I24" s="7"/>
      <c r="J24" s="7"/>
      <c r="K24" s="7"/>
      <c r="L24" s="7"/>
      <c r="M24" s="7"/>
    </row>
    <row r="25" spans="1:13" ht="17" thickBot="1" x14ac:dyDescent="0.25">
      <c r="A25" s="1"/>
      <c r="B25" s="1"/>
      <c r="C25" s="1"/>
      <c r="D25" s="1"/>
      <c r="E25" s="1"/>
      <c r="F25" s="1"/>
    </row>
    <row r="26" spans="1:13" ht="16" x14ac:dyDescent="0.2">
      <c r="A26" s="254" t="s">
        <v>54</v>
      </c>
      <c r="B26" s="423" t="s">
        <v>183</v>
      </c>
      <c r="C26" s="423"/>
      <c r="D26" s="423"/>
      <c r="E26" s="423"/>
      <c r="F26" s="423"/>
      <c r="G26" s="423"/>
      <c r="H26" s="423"/>
      <c r="I26" s="423"/>
      <c r="J26" s="423"/>
      <c r="K26" s="423"/>
      <c r="L26" s="423"/>
      <c r="M26" s="437"/>
    </row>
    <row r="27" spans="1:13" ht="16" x14ac:dyDescent="0.2">
      <c r="A27" s="262" t="s">
        <v>55</v>
      </c>
      <c r="B27" s="450" t="s">
        <v>185</v>
      </c>
      <c r="C27" s="450"/>
      <c r="D27" s="450"/>
      <c r="E27" s="450" t="s">
        <v>186</v>
      </c>
      <c r="F27" s="450"/>
      <c r="G27" s="450"/>
      <c r="H27" s="450" t="s">
        <v>187</v>
      </c>
      <c r="I27" s="450"/>
      <c r="J27" s="450"/>
      <c r="K27" s="450" t="s">
        <v>188</v>
      </c>
      <c r="L27" s="450"/>
      <c r="M27" s="451"/>
    </row>
    <row r="28" spans="1:13" ht="17" x14ac:dyDescent="0.2">
      <c r="A28" s="263" t="s">
        <v>41</v>
      </c>
      <c r="B28" s="516" t="s">
        <v>270</v>
      </c>
      <c r="C28" s="453"/>
      <c r="D28" s="453"/>
      <c r="E28" s="516" t="s">
        <v>270</v>
      </c>
      <c r="F28" s="453"/>
      <c r="G28" s="453"/>
      <c r="H28" s="452">
        <v>900000</v>
      </c>
      <c r="I28" s="453"/>
      <c r="J28" s="453"/>
      <c r="K28" s="452">
        <v>800000</v>
      </c>
      <c r="L28" s="453"/>
      <c r="M28" s="454"/>
    </row>
    <row r="29" spans="1:13" ht="18" thickBot="1" x14ac:dyDescent="0.25">
      <c r="A29" s="265" t="s">
        <v>34</v>
      </c>
      <c r="B29" s="461" t="s">
        <v>270</v>
      </c>
      <c r="C29" s="456"/>
      <c r="D29" s="457"/>
      <c r="E29" s="461" t="s">
        <v>270</v>
      </c>
      <c r="F29" s="456"/>
      <c r="G29" s="457"/>
      <c r="H29" s="455">
        <f>'Plan7 7. PLANO DE APLICAÇÃO'!F24</f>
        <v>49006.69</v>
      </c>
      <c r="I29" s="456"/>
      <c r="J29" s="457"/>
      <c r="K29" s="455">
        <f>H29</f>
        <v>49006.69</v>
      </c>
      <c r="L29" s="456"/>
      <c r="M29" s="457"/>
    </row>
    <row r="30" spans="1:13" ht="16" x14ac:dyDescent="0.2">
      <c r="A30" s="254" t="s">
        <v>54</v>
      </c>
      <c r="B30" s="423" t="s">
        <v>184</v>
      </c>
      <c r="C30" s="423"/>
      <c r="D30" s="423"/>
      <c r="E30" s="423"/>
      <c r="F30" s="423"/>
      <c r="G30" s="423"/>
      <c r="H30" s="423"/>
      <c r="I30" s="423"/>
      <c r="J30" s="423"/>
      <c r="K30" s="423"/>
      <c r="L30" s="423"/>
      <c r="M30" s="437"/>
    </row>
    <row r="31" spans="1:13" ht="16" x14ac:dyDescent="0.2">
      <c r="A31" s="262" t="s">
        <v>55</v>
      </c>
      <c r="B31" s="450" t="s">
        <v>185</v>
      </c>
      <c r="C31" s="450"/>
      <c r="D31" s="450"/>
      <c r="E31" s="450" t="s">
        <v>186</v>
      </c>
      <c r="F31" s="450"/>
      <c r="G31" s="450"/>
      <c r="H31" s="450" t="s">
        <v>187</v>
      </c>
      <c r="I31" s="450"/>
      <c r="J31" s="450"/>
      <c r="K31" s="450" t="s">
        <v>188</v>
      </c>
      <c r="L31" s="450"/>
      <c r="M31" s="451"/>
    </row>
    <row r="32" spans="1:13" ht="17" x14ac:dyDescent="0.2">
      <c r="A32" s="263" t="s">
        <v>41</v>
      </c>
      <c r="B32" s="453">
        <v>800000</v>
      </c>
      <c r="C32" s="453"/>
      <c r="D32" s="453"/>
      <c r="E32" s="453">
        <f>'Plan7 7. PLANO DE APLICAÇÃO'!C27</f>
        <v>0</v>
      </c>
      <c r="F32" s="453"/>
      <c r="G32" s="453"/>
      <c r="H32" s="453">
        <f>'Plan7 7. PLANO DE APLICAÇÃO'!C28</f>
        <v>0</v>
      </c>
      <c r="I32" s="453"/>
      <c r="J32" s="453"/>
      <c r="K32" s="453">
        <f>'Plan7 7. PLANO DE APLICAÇÃO'!C29</f>
        <v>0</v>
      </c>
      <c r="L32" s="453"/>
      <c r="M32" s="454"/>
    </row>
    <row r="33" spans="1:13" ht="18" thickBot="1" x14ac:dyDescent="0.25">
      <c r="A33" s="264" t="s">
        <v>34</v>
      </c>
      <c r="B33" s="458">
        <f>H29</f>
        <v>49006.69</v>
      </c>
      <c r="C33" s="459"/>
      <c r="D33" s="462"/>
      <c r="E33" s="458">
        <f>'Plan7 7. PLANO DE APLICAÇÃO'!F27</f>
        <v>0</v>
      </c>
      <c r="F33" s="459"/>
      <c r="G33" s="462"/>
      <c r="H33" s="461">
        <f>'Plan7 7. PLANO DE APLICAÇÃO'!F28</f>
        <v>0</v>
      </c>
      <c r="I33" s="459"/>
      <c r="J33" s="462"/>
      <c r="K33" s="458">
        <f>'Plan7 7. PLANO DE APLICAÇÃO'!F29</f>
        <v>0</v>
      </c>
      <c r="L33" s="459"/>
      <c r="M33" s="460"/>
    </row>
  </sheetData>
  <protectedRanges>
    <protectedRange sqref="A1 E7:K17" name="Intervalo1"/>
  </protectedRanges>
  <mergeCells count="67">
    <mergeCell ref="B30:M30"/>
    <mergeCell ref="B32:D32"/>
    <mergeCell ref="E32:G32"/>
    <mergeCell ref="H32:J32"/>
    <mergeCell ref="K33:M33"/>
    <mergeCell ref="H33:J33"/>
    <mergeCell ref="E33:G33"/>
    <mergeCell ref="B33:D33"/>
    <mergeCell ref="K32:M32"/>
    <mergeCell ref="B27:D27"/>
    <mergeCell ref="E27:G27"/>
    <mergeCell ref="H27:J27"/>
    <mergeCell ref="K27:M27"/>
    <mergeCell ref="B31:D31"/>
    <mergeCell ref="E31:G31"/>
    <mergeCell ref="H31:J31"/>
    <mergeCell ref="K31:M31"/>
    <mergeCell ref="B28:D28"/>
    <mergeCell ref="E28:G28"/>
    <mergeCell ref="H28:J28"/>
    <mergeCell ref="K28:M28"/>
    <mergeCell ref="B29:D29"/>
    <mergeCell ref="E29:G29"/>
    <mergeCell ref="H29:J29"/>
    <mergeCell ref="K29:M29"/>
    <mergeCell ref="B26:M26"/>
    <mergeCell ref="A19:M19"/>
    <mergeCell ref="A20:M20"/>
    <mergeCell ref="B17:D17"/>
    <mergeCell ref="H6:K6"/>
    <mergeCell ref="H7:K7"/>
    <mergeCell ref="H8:K8"/>
    <mergeCell ref="H9:K9"/>
    <mergeCell ref="H10:K10"/>
    <mergeCell ref="H16:K16"/>
    <mergeCell ref="H17:K17"/>
    <mergeCell ref="H11:K11"/>
    <mergeCell ref="H12:K12"/>
    <mergeCell ref="H13:K13"/>
    <mergeCell ref="H14:K14"/>
    <mergeCell ref="H15:K15"/>
    <mergeCell ref="E15:G15"/>
    <mergeCell ref="E16:G16"/>
    <mergeCell ref="E17:G17"/>
    <mergeCell ref="B15:D15"/>
    <mergeCell ref="E10:G10"/>
    <mergeCell ref="E11:G11"/>
    <mergeCell ref="E12:G12"/>
    <mergeCell ref="E13:G13"/>
    <mergeCell ref="E14:G14"/>
    <mergeCell ref="B10:D10"/>
    <mergeCell ref="B11:D11"/>
    <mergeCell ref="B12:D12"/>
    <mergeCell ref="B13:D13"/>
    <mergeCell ref="B14:D14"/>
    <mergeCell ref="B16:D16"/>
    <mergeCell ref="C1:M1"/>
    <mergeCell ref="B5:D6"/>
    <mergeCell ref="B7:D7"/>
    <mergeCell ref="B8:D8"/>
    <mergeCell ref="B9:D9"/>
    <mergeCell ref="E6:G6"/>
    <mergeCell ref="E7:G7"/>
    <mergeCell ref="E8:G8"/>
    <mergeCell ref="E9:G9"/>
    <mergeCell ref="A1:B1"/>
    <mergeCell ref="E5:K5"/>
  </mergeCells>
  <pageMargins left="0.7" right="0.7" top="0.75" bottom="0.75" header="0.3" footer="0.3"/>
  <pageSetup paperSize="9" scale="91" orientation="portrait" r:id="rId1"/>
  <rowBreaks count="1" manualBreakCount="1">
    <brk id="33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9"/>
  <sheetViews>
    <sheetView view="pageBreakPreview" topLeftCell="A17" zoomScale="80" zoomScaleNormal="80" zoomScaleSheetLayoutView="80" workbookViewId="0">
      <selection activeCell="G30" sqref="G30"/>
    </sheetView>
  </sheetViews>
  <sheetFormatPr baseColWidth="10" defaultColWidth="8.83203125" defaultRowHeight="15" x14ac:dyDescent="0.2"/>
  <sheetData>
    <row r="1" spans="1:12" ht="45.75" customHeight="1" x14ac:dyDescent="0.2">
      <c r="A1" s="338"/>
      <c r="B1" s="338"/>
      <c r="C1" s="309" t="s">
        <v>77</v>
      </c>
      <c r="D1" s="309"/>
      <c r="E1" s="309"/>
      <c r="F1" s="309"/>
      <c r="G1" s="309"/>
      <c r="H1" s="309"/>
      <c r="I1" s="309"/>
      <c r="J1" s="309"/>
      <c r="K1" s="3"/>
      <c r="L1" s="3"/>
    </row>
    <row r="3" spans="1:12" ht="31.5" customHeight="1" x14ac:dyDescent="0.2">
      <c r="A3" s="507" t="s">
        <v>56</v>
      </c>
      <c r="B3" s="507"/>
      <c r="C3" s="507"/>
      <c r="D3" s="507"/>
      <c r="E3" s="507"/>
      <c r="F3" s="507"/>
      <c r="G3" s="507"/>
      <c r="H3" s="507"/>
      <c r="I3" s="507"/>
      <c r="J3" s="507"/>
    </row>
    <row r="4" spans="1:12" ht="17" thickBot="1" x14ac:dyDescent="0.25">
      <c r="A4" s="1"/>
      <c r="B4" s="1"/>
      <c r="C4" s="1"/>
      <c r="D4" s="1"/>
      <c r="E4" s="1"/>
      <c r="F4" s="1"/>
    </row>
    <row r="5" spans="1:12" ht="62.25" customHeight="1" thickBot="1" x14ac:dyDescent="0.25">
      <c r="A5" s="504" t="s">
        <v>57</v>
      </c>
      <c r="B5" s="505"/>
      <c r="C5" s="505"/>
      <c r="D5" s="505"/>
      <c r="E5" s="505"/>
      <c r="F5" s="505"/>
      <c r="G5" s="505"/>
      <c r="H5" s="505"/>
      <c r="I5" s="505"/>
      <c r="J5" s="506"/>
    </row>
    <row r="6" spans="1:12" ht="16" x14ac:dyDescent="0.2">
      <c r="A6" s="48" t="s">
        <v>58</v>
      </c>
      <c r="B6" s="311" t="s">
        <v>252</v>
      </c>
      <c r="C6" s="312"/>
      <c r="D6" s="312"/>
      <c r="E6" s="312"/>
      <c r="F6" s="312"/>
      <c r="G6" s="488"/>
      <c r="H6" s="492" t="s">
        <v>93</v>
      </c>
      <c r="I6" s="493"/>
      <c r="J6" s="494"/>
    </row>
    <row r="7" spans="1:12" ht="16" x14ac:dyDescent="0.2">
      <c r="A7" s="48" t="s">
        <v>60</v>
      </c>
      <c r="B7" s="311" t="s">
        <v>253</v>
      </c>
      <c r="C7" s="514"/>
      <c r="D7" s="514"/>
      <c r="E7" s="514"/>
      <c r="F7" s="514"/>
      <c r="G7" s="515"/>
      <c r="H7" s="495"/>
      <c r="I7" s="496"/>
      <c r="J7" s="497"/>
    </row>
    <row r="8" spans="1:12" ht="16" x14ac:dyDescent="0.2">
      <c r="A8" s="48" t="s">
        <v>61</v>
      </c>
      <c r="B8" s="33"/>
      <c r="C8" s="33"/>
      <c r="D8" s="33"/>
      <c r="E8" s="311" t="s">
        <v>254</v>
      </c>
      <c r="F8" s="312"/>
      <c r="G8" s="488"/>
      <c r="H8" s="495"/>
      <c r="I8" s="496"/>
      <c r="J8" s="497"/>
    </row>
    <row r="9" spans="1:12" ht="16" x14ac:dyDescent="0.2">
      <c r="A9" s="48" t="s">
        <v>62</v>
      </c>
      <c r="B9" s="311" t="s">
        <v>255</v>
      </c>
      <c r="C9" s="312"/>
      <c r="D9" s="312"/>
      <c r="E9" s="312"/>
      <c r="F9" s="312"/>
      <c r="G9" s="488"/>
      <c r="H9" s="495"/>
      <c r="I9" s="496"/>
      <c r="J9" s="497"/>
    </row>
    <row r="10" spans="1:12" ht="17" thickBot="1" x14ac:dyDescent="0.25">
      <c r="A10" s="49" t="s">
        <v>63</v>
      </c>
      <c r="B10" s="489">
        <v>44041</v>
      </c>
      <c r="C10" s="490"/>
      <c r="D10" s="490"/>
      <c r="E10" s="490"/>
      <c r="F10" s="490"/>
      <c r="G10" s="491"/>
      <c r="H10" s="498" t="s">
        <v>59</v>
      </c>
      <c r="I10" s="479"/>
      <c r="J10" s="480"/>
    </row>
    <row r="11" spans="1:12" ht="16" x14ac:dyDescent="0.2">
      <c r="A11" s="1"/>
      <c r="B11" s="1"/>
      <c r="C11" s="1"/>
      <c r="D11" s="1"/>
      <c r="E11" s="1"/>
      <c r="F11" s="1"/>
    </row>
    <row r="12" spans="1:12" ht="16" x14ac:dyDescent="0.2">
      <c r="A12" s="304" t="s">
        <v>64</v>
      </c>
      <c r="B12" s="304"/>
      <c r="C12" s="304"/>
      <c r="D12" s="304"/>
      <c r="E12" s="304"/>
      <c r="F12" s="304"/>
      <c r="G12" s="304"/>
      <c r="H12" s="304"/>
      <c r="I12" s="304"/>
      <c r="J12" s="304"/>
    </row>
    <row r="13" spans="1:12" ht="17" thickBot="1" x14ac:dyDescent="0.25">
      <c r="A13" s="17"/>
      <c r="B13" s="17"/>
      <c r="C13" s="17"/>
      <c r="D13" s="17"/>
      <c r="E13" s="17"/>
      <c r="F13" s="17"/>
      <c r="G13" s="17"/>
      <c r="H13" s="17"/>
      <c r="I13" s="17"/>
    </row>
    <row r="14" spans="1:12" ht="78.75" customHeight="1" thickBot="1" x14ac:dyDescent="0.25">
      <c r="A14" s="511" t="s">
        <v>65</v>
      </c>
      <c r="B14" s="512"/>
      <c r="C14" s="512"/>
      <c r="D14" s="512"/>
      <c r="E14" s="512"/>
      <c r="F14" s="512"/>
      <c r="G14" s="512"/>
      <c r="H14" s="512"/>
      <c r="I14" s="512"/>
      <c r="J14" s="513"/>
    </row>
    <row r="15" spans="1:12" ht="16" x14ac:dyDescent="0.2">
      <c r="A15" s="50" t="s">
        <v>58</v>
      </c>
      <c r="B15" s="502" t="s">
        <v>198</v>
      </c>
      <c r="C15" s="503"/>
      <c r="D15" s="503"/>
      <c r="E15" s="503"/>
      <c r="F15" s="503"/>
      <c r="G15" s="503"/>
      <c r="H15" s="499" t="s">
        <v>93</v>
      </c>
      <c r="I15" s="499"/>
      <c r="J15" s="500"/>
    </row>
    <row r="16" spans="1:12" ht="16" x14ac:dyDescent="0.2">
      <c r="A16" s="48" t="s">
        <v>60</v>
      </c>
      <c r="B16" s="501" t="s">
        <v>192</v>
      </c>
      <c r="C16" s="312"/>
      <c r="D16" s="312"/>
      <c r="E16" s="312"/>
      <c r="F16" s="312"/>
      <c r="G16" s="312"/>
      <c r="H16" s="486"/>
      <c r="I16" s="486"/>
      <c r="J16" s="487"/>
    </row>
    <row r="17" spans="1:10" ht="16" x14ac:dyDescent="0.2">
      <c r="A17" s="48" t="s">
        <v>9</v>
      </c>
      <c r="B17" s="501" t="str">
        <f>'Plan2 1.DADOS,2.OBJ e 2.1.Vigên'!B18:C18</f>
        <v>842.080.829-68</v>
      </c>
      <c r="C17" s="312"/>
      <c r="D17" s="312"/>
      <c r="E17" s="312"/>
      <c r="F17" s="312"/>
      <c r="G17" s="312"/>
      <c r="H17" s="486"/>
      <c r="I17" s="486"/>
      <c r="J17" s="487"/>
    </row>
    <row r="18" spans="1:10" ht="16" x14ac:dyDescent="0.2">
      <c r="A18" s="48" t="s">
        <v>62</v>
      </c>
      <c r="B18" s="311" t="s">
        <v>194</v>
      </c>
      <c r="C18" s="312"/>
      <c r="D18" s="312"/>
      <c r="E18" s="312"/>
      <c r="F18" s="312"/>
      <c r="G18" s="312"/>
      <c r="H18" s="486"/>
      <c r="I18" s="486"/>
      <c r="J18" s="487"/>
    </row>
    <row r="19" spans="1:10" ht="17" thickBot="1" x14ac:dyDescent="0.25">
      <c r="A19" s="49" t="s">
        <v>63</v>
      </c>
      <c r="B19" s="483">
        <v>44041</v>
      </c>
      <c r="C19" s="318"/>
      <c r="D19" s="318"/>
      <c r="E19" s="318"/>
      <c r="F19" s="318"/>
      <c r="G19" s="318"/>
      <c r="H19" s="441" t="s">
        <v>59</v>
      </c>
      <c r="I19" s="441"/>
      <c r="J19" s="482"/>
    </row>
    <row r="20" spans="1:10" ht="16" x14ac:dyDescent="0.2">
      <c r="A20" s="1"/>
      <c r="B20" s="1"/>
      <c r="C20" s="1"/>
      <c r="D20" s="1"/>
      <c r="E20" s="1"/>
      <c r="F20" s="1"/>
      <c r="G20" s="1"/>
    </row>
    <row r="21" spans="1:10" ht="16" x14ac:dyDescent="0.2">
      <c r="A21" s="304" t="s">
        <v>66</v>
      </c>
      <c r="B21" s="304"/>
      <c r="C21" s="304"/>
      <c r="D21" s="304"/>
      <c r="E21" s="304"/>
      <c r="F21" s="304"/>
      <c r="G21" s="304"/>
      <c r="H21" s="304"/>
      <c r="I21" s="304"/>
      <c r="J21" s="304"/>
    </row>
    <row r="22" spans="1:10" ht="17" thickBot="1" x14ac:dyDescent="0.25">
      <c r="A22" s="1"/>
      <c r="B22" s="1"/>
      <c r="C22" s="1"/>
      <c r="D22" s="1"/>
      <c r="E22" s="1"/>
      <c r="F22" s="1"/>
      <c r="G22" s="1"/>
    </row>
    <row r="23" spans="1:10" ht="16" x14ac:dyDescent="0.2">
      <c r="A23" s="51" t="s">
        <v>58</v>
      </c>
      <c r="B23" s="314"/>
      <c r="C23" s="315"/>
      <c r="D23" s="315"/>
      <c r="E23" s="315"/>
      <c r="F23" s="315"/>
      <c r="G23" s="315"/>
      <c r="H23" s="484" t="s">
        <v>93</v>
      </c>
      <c r="I23" s="484"/>
      <c r="J23" s="485"/>
    </row>
    <row r="24" spans="1:10" ht="16" x14ac:dyDescent="0.2">
      <c r="A24" s="52" t="s">
        <v>117</v>
      </c>
      <c r="B24" s="311"/>
      <c r="C24" s="312"/>
      <c r="D24" s="312"/>
      <c r="E24" s="312"/>
      <c r="F24" s="312"/>
      <c r="G24" s="312"/>
      <c r="H24" s="486"/>
      <c r="I24" s="486"/>
      <c r="J24" s="487"/>
    </row>
    <row r="25" spans="1:10" ht="16" x14ac:dyDescent="0.2">
      <c r="A25" s="48" t="s">
        <v>9</v>
      </c>
      <c r="B25" s="311"/>
      <c r="C25" s="312"/>
      <c r="D25" s="312"/>
      <c r="E25" s="312"/>
      <c r="F25" s="312"/>
      <c r="G25" s="312"/>
      <c r="H25" s="486"/>
      <c r="I25" s="486"/>
      <c r="J25" s="487"/>
    </row>
    <row r="26" spans="1:10" ht="16" x14ac:dyDescent="0.2">
      <c r="A26" s="48" t="s">
        <v>62</v>
      </c>
      <c r="B26" s="311"/>
      <c r="C26" s="312"/>
      <c r="D26" s="312"/>
      <c r="E26" s="312"/>
      <c r="F26" s="312"/>
      <c r="G26" s="312"/>
      <c r="H26" s="486"/>
      <c r="I26" s="486"/>
      <c r="J26" s="487"/>
    </row>
    <row r="27" spans="1:10" ht="17" thickBot="1" x14ac:dyDescent="0.25">
      <c r="A27" s="49" t="s">
        <v>63</v>
      </c>
      <c r="B27" s="483"/>
      <c r="C27" s="318"/>
      <c r="D27" s="318"/>
      <c r="E27" s="318"/>
      <c r="F27" s="318"/>
      <c r="G27" s="318"/>
      <c r="H27" s="441" t="s">
        <v>59</v>
      </c>
      <c r="I27" s="441"/>
      <c r="J27" s="482"/>
    </row>
    <row r="28" spans="1:10" ht="16" x14ac:dyDescent="0.2">
      <c r="A28" s="1"/>
      <c r="B28" s="1"/>
      <c r="C28" s="1"/>
      <c r="D28" s="1"/>
      <c r="E28" s="1"/>
      <c r="F28" s="1"/>
      <c r="G28" s="1"/>
    </row>
    <row r="29" spans="1:10" ht="16" x14ac:dyDescent="0.2">
      <c r="A29" s="1"/>
      <c r="B29" s="1"/>
      <c r="C29" s="1"/>
      <c r="D29" s="1"/>
      <c r="E29" s="1"/>
      <c r="F29" s="1"/>
      <c r="G29" s="1"/>
    </row>
    <row r="30" spans="1:10" ht="16" x14ac:dyDescent="0.2">
      <c r="A30" s="1"/>
      <c r="B30" s="1"/>
      <c r="C30" s="1"/>
      <c r="D30" s="1"/>
      <c r="E30" s="1"/>
      <c r="F30" s="1"/>
      <c r="G30" s="1"/>
    </row>
    <row r="31" spans="1:10" ht="16" x14ac:dyDescent="0.2">
      <c r="A31" s="1"/>
      <c r="B31" s="1"/>
      <c r="C31" s="1"/>
      <c r="D31" s="1"/>
      <c r="E31" s="1"/>
      <c r="F31" s="1"/>
      <c r="G31" s="1"/>
    </row>
    <row r="32" spans="1:10" ht="16" x14ac:dyDescent="0.2">
      <c r="A32" s="1"/>
      <c r="B32" s="1"/>
      <c r="C32" s="1"/>
      <c r="D32" s="1"/>
      <c r="E32" s="1"/>
      <c r="F32" s="1"/>
      <c r="G32" s="1"/>
    </row>
    <row r="33" spans="1:12" ht="45.75" customHeight="1" x14ac:dyDescent="0.2">
      <c r="A33" s="338"/>
      <c r="B33" s="338"/>
      <c r="C33" s="309" t="s">
        <v>77</v>
      </c>
      <c r="D33" s="309"/>
      <c r="E33" s="309"/>
      <c r="F33" s="309"/>
      <c r="G33" s="309"/>
      <c r="H33" s="309"/>
      <c r="I33" s="309"/>
      <c r="J33" s="309"/>
      <c r="K33" s="3"/>
      <c r="L33" s="3"/>
    </row>
    <row r="34" spans="1:12" ht="21" customHeight="1" x14ac:dyDescent="0.2">
      <c r="C34" s="18"/>
      <c r="D34" s="18"/>
      <c r="E34" s="18"/>
      <c r="F34" s="18"/>
      <c r="G34" s="18"/>
      <c r="H34" s="18"/>
      <c r="I34" s="18"/>
      <c r="J34" s="3"/>
      <c r="K34" s="3"/>
      <c r="L34" s="3"/>
    </row>
    <row r="35" spans="1:12" ht="16" x14ac:dyDescent="0.2">
      <c r="A35" s="304" t="s">
        <v>67</v>
      </c>
      <c r="B35" s="304"/>
      <c r="C35" s="304"/>
      <c r="D35" s="304"/>
      <c r="E35" s="304"/>
      <c r="F35" s="304"/>
      <c r="G35" s="304"/>
      <c r="H35" s="304"/>
      <c r="I35" s="304"/>
      <c r="J35" s="304"/>
    </row>
    <row r="36" spans="1:12" ht="17" thickBot="1" x14ac:dyDescent="0.25">
      <c r="A36" s="17"/>
      <c r="B36" s="17"/>
      <c r="C36" s="17"/>
      <c r="D36" s="17"/>
      <c r="E36" s="17"/>
      <c r="F36" s="17"/>
      <c r="G36" s="17"/>
      <c r="H36" s="17"/>
      <c r="I36" s="17"/>
    </row>
    <row r="37" spans="1:12" ht="31.5" customHeight="1" thickBot="1" x14ac:dyDescent="0.25">
      <c r="A37" s="508" t="s">
        <v>68</v>
      </c>
      <c r="B37" s="509"/>
      <c r="C37" s="509"/>
      <c r="D37" s="509"/>
      <c r="E37" s="509"/>
      <c r="F37" s="509"/>
      <c r="G37" s="509"/>
      <c r="H37" s="509"/>
      <c r="I37" s="509"/>
      <c r="J37" s="510"/>
    </row>
    <row r="38" spans="1:12" ht="16" x14ac:dyDescent="0.2">
      <c r="A38" s="1"/>
      <c r="B38" s="1"/>
      <c r="C38" s="1"/>
      <c r="D38" s="1"/>
      <c r="E38" s="1"/>
      <c r="F38" s="1"/>
      <c r="G38" s="1"/>
    </row>
    <row r="39" spans="1:12" ht="16" x14ac:dyDescent="0.2">
      <c r="A39" s="310" t="s">
        <v>69</v>
      </c>
      <c r="B39" s="310"/>
      <c r="C39" s="310"/>
      <c r="D39" s="310"/>
      <c r="E39" s="310"/>
      <c r="F39" s="310"/>
      <c r="G39" s="310"/>
      <c r="H39" s="310"/>
      <c r="I39" s="310"/>
      <c r="J39" s="310"/>
    </row>
    <row r="40" spans="1:12" ht="17" thickBot="1" x14ac:dyDescent="0.25">
      <c r="A40" s="1"/>
      <c r="B40" s="1"/>
      <c r="C40" s="1"/>
      <c r="D40" s="1"/>
      <c r="E40" s="1"/>
      <c r="F40" s="1"/>
      <c r="G40" s="1"/>
    </row>
    <row r="41" spans="1:12" ht="16" x14ac:dyDescent="0.2">
      <c r="A41" s="466" t="s">
        <v>70</v>
      </c>
      <c r="B41" s="467"/>
      <c r="C41" s="467"/>
      <c r="D41" s="467"/>
      <c r="E41" s="467"/>
      <c r="F41" s="468"/>
      <c r="G41" s="53"/>
      <c r="H41" s="54"/>
      <c r="I41" s="54"/>
      <c r="J41" s="47"/>
    </row>
    <row r="42" spans="1:12" ht="16" x14ac:dyDescent="0.2">
      <c r="A42" s="469"/>
      <c r="B42" s="470"/>
      <c r="C42" s="470"/>
      <c r="D42" s="470"/>
      <c r="E42" s="470"/>
      <c r="F42" s="471"/>
      <c r="G42" s="42"/>
      <c r="H42" s="43"/>
      <c r="I42" s="43"/>
      <c r="J42" s="41"/>
    </row>
    <row r="43" spans="1:12" ht="16" x14ac:dyDescent="0.2">
      <c r="A43" s="469"/>
      <c r="B43" s="470"/>
      <c r="C43" s="470"/>
      <c r="D43" s="470"/>
      <c r="E43" s="470"/>
      <c r="F43" s="471"/>
      <c r="G43" s="42"/>
      <c r="H43" s="43"/>
      <c r="I43" s="43"/>
      <c r="J43" s="41"/>
    </row>
    <row r="44" spans="1:12" ht="17" thickBot="1" x14ac:dyDescent="0.25">
      <c r="A44" s="478" t="s">
        <v>95</v>
      </c>
      <c r="B44" s="479"/>
      <c r="C44" s="479"/>
      <c r="D44" s="479"/>
      <c r="E44" s="479"/>
      <c r="F44" s="480"/>
      <c r="G44" s="45"/>
      <c r="H44" s="245" t="s">
        <v>96</v>
      </c>
      <c r="I44" s="44"/>
      <c r="J44" s="46"/>
    </row>
    <row r="45" spans="1:12" ht="16" x14ac:dyDescent="0.2">
      <c r="A45" s="1"/>
      <c r="B45" s="1"/>
      <c r="C45" s="1"/>
      <c r="D45" s="1"/>
      <c r="E45" s="1"/>
      <c r="F45" s="1"/>
      <c r="G45" s="1"/>
    </row>
    <row r="46" spans="1:12" ht="16" x14ac:dyDescent="0.2">
      <c r="A46" s="310" t="s">
        <v>71</v>
      </c>
      <c r="B46" s="310"/>
      <c r="C46" s="310"/>
      <c r="D46" s="310"/>
      <c r="E46" s="310"/>
      <c r="F46" s="310"/>
      <c r="G46" s="310"/>
      <c r="H46" s="310"/>
      <c r="I46" s="310"/>
      <c r="J46" s="310"/>
    </row>
    <row r="47" spans="1:12" ht="17" thickBot="1" x14ac:dyDescent="0.25">
      <c r="A47" s="1"/>
      <c r="B47" s="1"/>
      <c r="C47" s="1"/>
      <c r="D47" s="1"/>
      <c r="E47" s="1"/>
      <c r="F47" s="1"/>
      <c r="G47" s="1"/>
      <c r="H47" s="1"/>
    </row>
    <row r="48" spans="1:12" ht="16" x14ac:dyDescent="0.2">
      <c r="A48" s="466" t="s">
        <v>72</v>
      </c>
      <c r="B48" s="467"/>
      <c r="C48" s="467"/>
      <c r="D48" s="467"/>
      <c r="E48" s="467"/>
      <c r="F48" s="468"/>
      <c r="G48" s="53"/>
      <c r="H48" s="53"/>
      <c r="I48" s="54"/>
      <c r="J48" s="47"/>
    </row>
    <row r="49" spans="1:10" ht="16" x14ac:dyDescent="0.2">
      <c r="A49" s="469"/>
      <c r="B49" s="470"/>
      <c r="C49" s="470"/>
      <c r="D49" s="470"/>
      <c r="E49" s="470"/>
      <c r="F49" s="471"/>
      <c r="G49" s="42"/>
      <c r="H49" s="42"/>
      <c r="I49" s="43"/>
      <c r="J49" s="41"/>
    </row>
    <row r="50" spans="1:10" ht="16" x14ac:dyDescent="0.2">
      <c r="A50" s="469"/>
      <c r="B50" s="470"/>
      <c r="C50" s="470"/>
      <c r="D50" s="470"/>
      <c r="E50" s="470"/>
      <c r="F50" s="471"/>
      <c r="G50" s="42"/>
      <c r="H50" s="42"/>
      <c r="I50" s="43"/>
      <c r="J50" s="41"/>
    </row>
    <row r="51" spans="1:10" ht="16" x14ac:dyDescent="0.2">
      <c r="A51" s="481" t="s">
        <v>73</v>
      </c>
      <c r="B51" s="470"/>
      <c r="C51" s="470"/>
      <c r="D51" s="470"/>
      <c r="E51" s="470"/>
      <c r="F51" s="471"/>
      <c r="G51" s="42"/>
      <c r="H51" s="42" t="s">
        <v>96</v>
      </c>
      <c r="I51" s="43"/>
      <c r="J51" s="41"/>
    </row>
    <row r="52" spans="1:10" ht="17" thickBot="1" x14ac:dyDescent="0.25">
      <c r="A52" s="478" t="s">
        <v>74</v>
      </c>
      <c r="B52" s="479"/>
      <c r="C52" s="479"/>
      <c r="D52" s="479"/>
      <c r="E52" s="479"/>
      <c r="F52" s="480"/>
      <c r="G52" s="45"/>
      <c r="H52" s="45"/>
      <c r="I52" s="44"/>
      <c r="J52" s="46"/>
    </row>
    <row r="53" spans="1:10" ht="16" x14ac:dyDescent="0.2">
      <c r="A53" s="1"/>
      <c r="B53" s="1"/>
      <c r="C53" s="1"/>
      <c r="D53" s="1"/>
      <c r="E53" s="1"/>
      <c r="F53" s="1"/>
      <c r="G53" s="1"/>
      <c r="H53" s="1"/>
    </row>
    <row r="54" spans="1:10" ht="16" x14ac:dyDescent="0.2">
      <c r="A54" s="1"/>
      <c r="B54" s="1"/>
      <c r="C54" s="1"/>
      <c r="D54" s="1"/>
      <c r="E54" s="1"/>
      <c r="F54" s="1"/>
      <c r="G54" s="1"/>
      <c r="H54" s="1"/>
    </row>
    <row r="55" spans="1:10" ht="16" x14ac:dyDescent="0.2">
      <c r="A55" s="304" t="s">
        <v>75</v>
      </c>
      <c r="B55" s="304"/>
      <c r="C55" s="304"/>
      <c r="D55" s="304"/>
      <c r="E55" s="304"/>
      <c r="F55" s="304"/>
      <c r="G55" s="304"/>
      <c r="H55" s="304"/>
      <c r="I55" s="304"/>
      <c r="J55" s="304"/>
    </row>
    <row r="56" spans="1:10" ht="17" thickBot="1" x14ac:dyDescent="0.25">
      <c r="A56" s="1"/>
      <c r="B56" s="1"/>
      <c r="C56" s="1"/>
      <c r="D56" s="1"/>
      <c r="E56" s="1"/>
      <c r="F56" s="1"/>
      <c r="G56" s="1"/>
      <c r="H56" s="1"/>
    </row>
    <row r="57" spans="1:10" ht="47.25" customHeight="1" thickBot="1" x14ac:dyDescent="0.25">
      <c r="A57" s="463" t="s">
        <v>118</v>
      </c>
      <c r="B57" s="464"/>
      <c r="C57" s="464"/>
      <c r="D57" s="464"/>
      <c r="E57" s="464"/>
      <c r="F57" s="464"/>
      <c r="G57" s="464"/>
      <c r="H57" s="464"/>
      <c r="I57" s="464"/>
      <c r="J57" s="465"/>
    </row>
    <row r="58" spans="1:10" ht="17" thickBot="1" x14ac:dyDescent="0.25">
      <c r="A58" s="1"/>
      <c r="B58" s="1"/>
      <c r="C58" s="1"/>
      <c r="D58" s="1"/>
      <c r="E58" s="1"/>
      <c r="F58" s="1"/>
      <c r="G58" s="1"/>
      <c r="H58" s="1"/>
    </row>
    <row r="59" spans="1:10" ht="16" x14ac:dyDescent="0.2">
      <c r="A59" s="466" t="s">
        <v>70</v>
      </c>
      <c r="B59" s="467"/>
      <c r="C59" s="467"/>
      <c r="D59" s="467"/>
      <c r="E59" s="467"/>
      <c r="F59" s="468"/>
      <c r="G59" s="53"/>
      <c r="H59" s="53"/>
      <c r="I59" s="54"/>
      <c r="J59" s="47"/>
    </row>
    <row r="60" spans="1:10" ht="16" x14ac:dyDescent="0.2">
      <c r="A60" s="469"/>
      <c r="B60" s="470"/>
      <c r="C60" s="470"/>
      <c r="D60" s="470"/>
      <c r="E60" s="470"/>
      <c r="F60" s="471"/>
      <c r="G60" s="42"/>
      <c r="H60" s="42"/>
      <c r="I60" s="43"/>
      <c r="J60" s="41"/>
    </row>
    <row r="61" spans="1:10" ht="16" x14ac:dyDescent="0.2">
      <c r="A61" s="469"/>
      <c r="B61" s="470"/>
      <c r="C61" s="470"/>
      <c r="D61" s="470"/>
      <c r="E61" s="470"/>
      <c r="F61" s="471"/>
      <c r="G61" s="42"/>
      <c r="H61" s="42"/>
      <c r="I61" s="43"/>
      <c r="J61" s="41"/>
    </row>
    <row r="62" spans="1:10" ht="16" x14ac:dyDescent="0.2">
      <c r="A62" s="472" t="s">
        <v>76</v>
      </c>
      <c r="B62" s="473"/>
      <c r="C62" s="473"/>
      <c r="D62" s="473"/>
      <c r="E62" s="473"/>
      <c r="F62" s="474"/>
      <c r="G62" s="42"/>
      <c r="H62" s="42" t="s">
        <v>96</v>
      </c>
      <c r="I62" s="43"/>
      <c r="J62" s="41"/>
    </row>
    <row r="63" spans="1:10" ht="17" thickBot="1" x14ac:dyDescent="0.25">
      <c r="A63" s="475" t="s">
        <v>94</v>
      </c>
      <c r="B63" s="476"/>
      <c r="C63" s="476"/>
      <c r="D63" s="476"/>
      <c r="E63" s="476"/>
      <c r="F63" s="477"/>
      <c r="G63" s="45"/>
      <c r="H63" s="45"/>
      <c r="I63" s="44"/>
      <c r="J63" s="46"/>
    </row>
    <row r="64" spans="1:10" ht="16" x14ac:dyDescent="0.2">
      <c r="C64" s="1"/>
      <c r="D64" s="1"/>
      <c r="E64" s="1"/>
      <c r="F64" s="1"/>
      <c r="G64" s="1"/>
    </row>
    <row r="65" spans="1:8" ht="16" x14ac:dyDescent="0.2">
      <c r="B65" s="1"/>
      <c r="C65" s="1"/>
      <c r="D65" s="1"/>
      <c r="E65" s="1"/>
      <c r="F65" s="1"/>
      <c r="G65" s="1"/>
      <c r="H65" s="1"/>
    </row>
    <row r="66" spans="1:8" ht="16" x14ac:dyDescent="0.2">
      <c r="A66" s="1"/>
      <c r="B66" s="1"/>
      <c r="C66" s="1"/>
      <c r="D66" s="1"/>
      <c r="E66" s="1"/>
      <c r="F66" s="1"/>
      <c r="G66" s="1"/>
      <c r="H66" s="1"/>
    </row>
    <row r="67" spans="1:8" ht="16" x14ac:dyDescent="0.2">
      <c r="A67" s="1"/>
      <c r="B67" s="1"/>
      <c r="C67" s="1"/>
      <c r="D67" s="1"/>
      <c r="E67" s="1"/>
      <c r="F67" s="1"/>
      <c r="G67" s="1"/>
      <c r="H67" s="1"/>
    </row>
    <row r="68" spans="1:8" ht="16" x14ac:dyDescent="0.2">
      <c r="A68" s="1"/>
      <c r="B68" s="1"/>
      <c r="C68" s="1"/>
      <c r="D68" s="1"/>
      <c r="E68" s="1"/>
      <c r="F68" s="1"/>
      <c r="G68" s="1"/>
      <c r="H68" s="1"/>
    </row>
    <row r="69" spans="1:8" ht="16" x14ac:dyDescent="0.2">
      <c r="A69" s="1"/>
      <c r="B69" s="1"/>
      <c r="C69" s="1"/>
      <c r="D69" s="1"/>
      <c r="E69" s="1"/>
      <c r="F69" s="1"/>
      <c r="G69" s="1"/>
      <c r="H69" s="1"/>
    </row>
  </sheetData>
  <protectedRanges>
    <protectedRange sqref="B6:G7 E8 B9:G10 B15:G19 B23:G27 A44 A51:F52 A62:F63 A33 A1" name="Intervalo1"/>
    <protectedRange sqref="H51 H44 H62" name="Intervalo2"/>
  </protectedRanges>
  <mergeCells count="44">
    <mergeCell ref="C1:J1"/>
    <mergeCell ref="A1:B1"/>
    <mergeCell ref="C33:J33"/>
    <mergeCell ref="A55:J55"/>
    <mergeCell ref="A46:J46"/>
    <mergeCell ref="A12:J12"/>
    <mergeCell ref="A5:J5"/>
    <mergeCell ref="A3:J3"/>
    <mergeCell ref="A35:J35"/>
    <mergeCell ref="A37:J37"/>
    <mergeCell ref="A21:J21"/>
    <mergeCell ref="A39:J39"/>
    <mergeCell ref="A14:J14"/>
    <mergeCell ref="B6:G6"/>
    <mergeCell ref="B7:G7"/>
    <mergeCell ref="E8:G8"/>
    <mergeCell ref="B9:G9"/>
    <mergeCell ref="B10:G10"/>
    <mergeCell ref="H6:J9"/>
    <mergeCell ref="H10:J10"/>
    <mergeCell ref="H19:J19"/>
    <mergeCell ref="H15:J18"/>
    <mergeCell ref="B19:G19"/>
    <mergeCell ref="B18:G18"/>
    <mergeCell ref="B17:G17"/>
    <mergeCell ref="B16:G16"/>
    <mergeCell ref="B15:G15"/>
    <mergeCell ref="H23:J26"/>
    <mergeCell ref="B23:G23"/>
    <mergeCell ref="B24:G24"/>
    <mergeCell ref="B25:G25"/>
    <mergeCell ref="B26:G26"/>
    <mergeCell ref="A41:F43"/>
    <mergeCell ref="A51:F51"/>
    <mergeCell ref="A52:F52"/>
    <mergeCell ref="A48:F50"/>
    <mergeCell ref="H27:J27"/>
    <mergeCell ref="B27:G27"/>
    <mergeCell ref="A33:B33"/>
    <mergeCell ref="A57:J57"/>
    <mergeCell ref="A59:F61"/>
    <mergeCell ref="A62:F62"/>
    <mergeCell ref="A63:F63"/>
    <mergeCell ref="A44:F44"/>
  </mergeCells>
  <conditionalFormatting sqref="A59 A63">
    <cfRule type="duplicateValues" dxfId="0" priority="2"/>
  </conditionalFormatting>
  <pageMargins left="0.51181102362204722" right="0.51181102362204722" top="0.78740157480314965" bottom="0.78740157480314965" header="0.31496062992125984" footer="0.31496062992125984"/>
  <pageSetup paperSize="9" scale="98" orientation="portrait" r:id="rId1"/>
  <rowBreaks count="1" manualBreakCount="1">
    <brk id="32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Plan1 ORIENTAÇÕES PREENCHIMENTO</vt:lpstr>
      <vt:lpstr>Plan2 1.DADOS,2.OBJ e 2.1.Vigên</vt:lpstr>
      <vt:lpstr>Plan3 2.2. QUADRO RESUMO</vt:lpstr>
      <vt:lpstr>Plan4 2.3. OPERAÇÕES</vt:lpstr>
      <vt:lpstr>Plan5 3. JUSTIFIC. e 4.BENEFIC.</vt:lpstr>
      <vt:lpstr>Plan 6 5. METAS e 6.ETAPAS</vt:lpstr>
      <vt:lpstr>Plan7 7. PLANO DE APLICAÇÃO</vt:lpstr>
      <vt:lpstr>Plan8 8.PREVISÃO e 9 CRONOGRAMA</vt:lpstr>
      <vt:lpstr>Plan9 10. ASSINATURAS</vt:lpstr>
      <vt:lpstr>'Plan1 ORIENTAÇÕES PREENCHIMENTO'!Area_de_impressao</vt:lpstr>
      <vt:lpstr>'Plan2 1.DADOS,2.OBJ e 2.1.Vigên'!Area_de_impressao</vt:lpstr>
      <vt:lpstr>'Plan4 2.3. OPERAÇÕES'!Area_de_impressao</vt:lpstr>
      <vt:lpstr>'Plan7 7. PLANO DE APLICAÇÃO'!Area_de_impressao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Tomass e Souza</dc:creator>
  <cp:lastModifiedBy>Microsoft Office User</cp:lastModifiedBy>
  <cp:lastPrinted>2020-08-10T13:27:32Z</cp:lastPrinted>
  <dcterms:created xsi:type="dcterms:W3CDTF">2020-02-18T12:55:06Z</dcterms:created>
  <dcterms:modified xsi:type="dcterms:W3CDTF">2020-08-10T13:57:54Z</dcterms:modified>
</cp:coreProperties>
</file>