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F:\Computador Prefeitura\Users\Documents\1 - OBRAS\2021\Recape Asfáltico Saída Ibiracema - Convênio SEIL 05_2021 - Prot. 15.690.133-4\Licitação\"/>
    </mc:Choice>
  </mc:AlternateContent>
  <xr:revisionPtr revIDLastSave="0" documentId="13_ncr:1_{B8D074C3-44FA-439B-948E-0791FDEF7B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definedNames>
    <definedName name="_xlnm.Print_Area" localSheetId="0">Planilha1!$A$1:$AC$38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G14" i="1"/>
  <c r="K28" i="1"/>
  <c r="K27" i="1"/>
  <c r="K26" i="1"/>
  <c r="E27" i="1"/>
  <c r="E26" i="1"/>
  <c r="K14" i="1"/>
  <c r="I14" i="1"/>
  <c r="E14" i="1"/>
  <c r="K13" i="1"/>
  <c r="I13" i="1"/>
  <c r="G13" i="1"/>
  <c r="E13" i="1"/>
  <c r="AH9" i="1"/>
  <c r="AG10" i="1" l="1"/>
  <c r="AH10" i="1" s="1"/>
  <c r="AB12" i="1" l="1"/>
  <c r="AB13" i="1"/>
  <c r="AB14" i="1"/>
  <c r="AB15" i="1"/>
  <c r="AB16" i="1"/>
  <c r="AB17" i="1"/>
  <c r="AB11" i="1"/>
  <c r="O17" i="1" l="1"/>
  <c r="M17" i="1"/>
  <c r="K17" i="1"/>
  <c r="I17" i="1"/>
  <c r="G17" i="1"/>
  <c r="E17" i="1"/>
  <c r="O16" i="1"/>
  <c r="M16" i="1"/>
  <c r="K16" i="1"/>
  <c r="I16" i="1"/>
  <c r="G16" i="1"/>
  <c r="E16" i="1"/>
  <c r="O15" i="1"/>
  <c r="M15" i="1"/>
  <c r="K15" i="1"/>
  <c r="I15" i="1"/>
  <c r="G15" i="1"/>
  <c r="E15" i="1"/>
  <c r="O13" i="1"/>
  <c r="M13" i="1"/>
  <c r="O12" i="1"/>
  <c r="M12" i="1"/>
  <c r="K12" i="1"/>
  <c r="I12" i="1"/>
  <c r="G12" i="1"/>
  <c r="E12" i="1"/>
  <c r="O11" i="1"/>
  <c r="M11" i="1"/>
  <c r="K11" i="1"/>
  <c r="I11" i="1"/>
  <c r="G11" i="1"/>
  <c r="E11" i="1"/>
  <c r="B5" i="1" l="1"/>
  <c r="Q11" i="1" l="1"/>
  <c r="S11" i="1"/>
  <c r="U11" i="1"/>
  <c r="W11" i="1"/>
  <c r="Y11" i="1"/>
  <c r="AA11" i="1"/>
  <c r="Q12" i="1"/>
  <c r="S12" i="1"/>
  <c r="U12" i="1"/>
  <c r="W12" i="1"/>
  <c r="Y12" i="1"/>
  <c r="AA12" i="1"/>
  <c r="Q13" i="1"/>
  <c r="S13" i="1"/>
  <c r="U13" i="1"/>
  <c r="W13" i="1"/>
  <c r="Y13" i="1"/>
  <c r="AA13" i="1"/>
  <c r="Q15" i="1"/>
  <c r="S15" i="1"/>
  <c r="U15" i="1"/>
  <c r="W15" i="1"/>
  <c r="Y15" i="1"/>
  <c r="AA15" i="1"/>
  <c r="Q16" i="1"/>
  <c r="AC16" i="1" s="1"/>
  <c r="S16" i="1"/>
  <c r="U16" i="1"/>
  <c r="W16" i="1"/>
  <c r="Y16" i="1"/>
  <c r="AA16" i="1"/>
  <c r="Q17" i="1"/>
  <c r="S17" i="1"/>
  <c r="U17" i="1"/>
  <c r="W17" i="1"/>
  <c r="Y17" i="1"/>
  <c r="AA17" i="1"/>
  <c r="D25" i="1"/>
  <c r="F25" i="1"/>
  <c r="H25" i="1"/>
  <c r="J25" i="1"/>
  <c r="L25" i="1"/>
  <c r="N25" i="1"/>
  <c r="P25" i="1"/>
  <c r="R25" i="1"/>
  <c r="T25" i="1"/>
  <c r="V25" i="1"/>
  <c r="X25" i="1"/>
  <c r="Z25" i="1"/>
  <c r="AC12" i="1" l="1"/>
  <c r="AC13" i="1"/>
  <c r="AC17" i="1"/>
  <c r="AC15" i="1"/>
  <c r="AC11" i="1"/>
  <c r="AG66" i="1"/>
  <c r="AG65" i="1"/>
  <c r="AG68" i="1" l="1"/>
  <c r="AH65" i="1" s="1"/>
  <c r="AH66" i="1" l="1"/>
  <c r="AH68" i="1" s="1"/>
  <c r="AB25" i="1"/>
  <c r="A12" i="1"/>
  <c r="A13" i="1" s="1"/>
  <c r="A14" i="1" s="1"/>
  <c r="A15" i="1" s="1"/>
  <c r="A16" i="1" s="1"/>
  <c r="A17" i="1" s="1"/>
  <c r="AC14" i="1"/>
  <c r="AC19" i="1" s="1"/>
  <c r="Q14" i="1"/>
  <c r="Q19" i="1"/>
  <c r="Q26" i="1" s="1"/>
  <c r="M14" i="1"/>
  <c r="M19" i="1" s="1"/>
  <c r="W14" i="1"/>
  <c r="W19" i="1"/>
  <c r="W27" i="1" s="1"/>
  <c r="I19" i="1"/>
  <c r="Y14" i="1"/>
  <c r="Y19" i="1"/>
  <c r="Y26" i="1" s="1"/>
  <c r="S14" i="1"/>
  <c r="S19" i="1" s="1"/>
  <c r="K19" i="1"/>
  <c r="AA14" i="1"/>
  <c r="AA19" i="1"/>
  <c r="AA26" i="1" s="1"/>
  <c r="G19" i="1"/>
  <c r="U14" i="1"/>
  <c r="U19" i="1" s="1"/>
  <c r="P19" i="1"/>
  <c r="O14" i="1"/>
  <c r="O19" i="1" s="1"/>
  <c r="L19" i="1" l="1"/>
  <c r="M26" i="1"/>
  <c r="M27" i="1"/>
  <c r="H19" i="1"/>
  <c r="I26" i="1"/>
  <c r="I27" i="1"/>
  <c r="J19" i="1"/>
  <c r="S26" i="1"/>
  <c r="R19" i="1"/>
  <c r="S27" i="1"/>
  <c r="N19" i="1"/>
  <c r="O26" i="1"/>
  <c r="O28" i="1" s="1"/>
  <c r="O27" i="1"/>
  <c r="U27" i="1"/>
  <c r="T19" i="1"/>
  <c r="U26" i="1"/>
  <c r="U28" i="1" s="1"/>
  <c r="F19" i="1"/>
  <c r="G27" i="1"/>
  <c r="G26" i="1"/>
  <c r="G28" i="1" s="1"/>
  <c r="X19" i="1"/>
  <c r="E19" i="1"/>
  <c r="W26" i="1"/>
  <c r="W28" i="1" s="1"/>
  <c r="V19" i="1"/>
  <c r="Z19" i="1"/>
  <c r="Y27" i="1"/>
  <c r="Y28" i="1" s="1"/>
  <c r="Q27" i="1"/>
  <c r="Q28" i="1" s="1"/>
  <c r="AA27" i="1"/>
  <c r="AA28" i="1" s="1"/>
  <c r="M28" i="1" l="1"/>
  <c r="I28" i="1"/>
  <c r="S28" i="1"/>
  <c r="D19" i="1"/>
  <c r="AB19" i="1" s="1"/>
  <c r="AC27" i="1"/>
  <c r="AC26" i="1" l="1"/>
  <c r="E28" i="1"/>
  <c r="AC28" i="1" s="1"/>
</calcChain>
</file>

<file path=xl/sharedStrings.xml><?xml version="1.0" encoding="utf-8"?>
<sst xmlns="http://schemas.openxmlformats.org/spreadsheetml/2006/main" count="78" uniqueCount="43">
  <si>
    <t>CRONOGRAMA FISICO ( % )</t>
  </si>
  <si>
    <t>GRUPO DE SERVIÇO</t>
  </si>
  <si>
    <t>PARTICIPAÇÃO</t>
  </si>
  <si>
    <t>Acumulado</t>
  </si>
  <si>
    <t>CRONOGRAMA FINANCEIRO ( R$ )</t>
  </si>
  <si>
    <t xml:space="preserve">Sub-total </t>
  </si>
  <si>
    <t>A REALIZAR (DIAS)</t>
  </si>
  <si>
    <t>A REALIZAR  (DIAS)</t>
  </si>
  <si>
    <t>%</t>
  </si>
  <si>
    <t>R$</t>
  </si>
  <si>
    <t>Item</t>
  </si>
  <si>
    <t xml:space="preserve">Estado </t>
  </si>
  <si>
    <t xml:space="preserve">Municipio </t>
  </si>
  <si>
    <t>Valor
 do item</t>
  </si>
  <si>
    <t>30 Dias</t>
  </si>
  <si>
    <t xml:space="preserve"> CRONOGRAMA FÍSICO-FINANCEIRO</t>
  </si>
  <si>
    <t xml:space="preserve">Data: </t>
  </si>
  <si>
    <t>Favor não imprimir este quadro</t>
  </si>
  <si>
    <t>Licitação e Contratação</t>
  </si>
  <si>
    <t>Pavimentação Asfáltica</t>
  </si>
  <si>
    <t>Ligantes Betuminosos</t>
  </si>
  <si>
    <t>Sinalização</t>
  </si>
  <si>
    <t>Drenagem e Obras Arte Correntes</t>
  </si>
  <si>
    <t>Serviços Complementares</t>
  </si>
  <si>
    <t>Terraplenagem</t>
  </si>
  <si>
    <t>60 Dias</t>
  </si>
  <si>
    <t>90 Dias</t>
  </si>
  <si>
    <t>120 Dias</t>
  </si>
  <si>
    <t>150 Dias</t>
  </si>
  <si>
    <t>180 Dias</t>
  </si>
  <si>
    <t>SUPRESSÃO PARA ALINHAR O VALOR DO CONTRATO AO DO CONVÊNIO</t>
  </si>
  <si>
    <t>210 Dias</t>
  </si>
  <si>
    <t>240 Dias</t>
  </si>
  <si>
    <t>270 Dias</t>
  </si>
  <si>
    <t>300 Dias</t>
  </si>
  <si>
    <t>330 Dias</t>
  </si>
  <si>
    <t>XXXX Dias</t>
  </si>
  <si>
    <t>PROPORÇÕES</t>
  </si>
  <si>
    <t>MUNICIPIO: CATANDUVAS - PR</t>
  </si>
  <si>
    <t>LOCAL DA OBRA: TRECHO ESTRADA MUNICIPAL - SEDE X IBIRACEMA</t>
  </si>
  <si>
    <t xml:space="preserve">OBJETO: RECAPEAMENTO ASFÁLTICO </t>
  </si>
  <si>
    <t>Responsável Técnico: LUCAS MATHIAS DOS SANTOS SILVA</t>
  </si>
  <si>
    <t>CREA PR-89858/D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</si>
</sst>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#,##0.00_ ;\-#,##0.00\ "/>
    <numFmt numFmtId="167" formatCode="0.0000%"/>
    <numFmt numFmtId="168" formatCode="_-* #,##0.00_-;\-* #,##0.00_-;_-* &quot;-&quot;??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165" fontId="0" fillId="0" borderId="0" xfId="3" applyFont="1" applyAlignment="1" applyProtection="1">
      <alignment vertical="center"/>
      <protection locked="0"/>
    </xf>
    <xf numFmtId="0" fontId="0" fillId="0" borderId="0" xfId="0" applyBorder="1" applyAlignment="1" applyProtection="1">
      <alignment vertical="center" wrapText="1"/>
      <protection locked="0"/>
    </xf>
    <xf numFmtId="168" fontId="0" fillId="0" borderId="0" xfId="0" applyNumberFormat="1" applyAlignment="1" applyProtection="1">
      <alignment vertical="center"/>
      <protection locked="0"/>
    </xf>
    <xf numFmtId="167" fontId="0" fillId="0" borderId="0" xfId="4" applyNumberFormat="1" applyFont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14" fontId="0" fillId="3" borderId="0" xfId="0" applyNumberFormat="1" applyFill="1" applyAlignment="1" applyProtection="1">
      <alignment horizontal="left" vertical="center"/>
      <protection locked="0"/>
    </xf>
    <xf numFmtId="0" fontId="0" fillId="3" borderId="1" xfId="0" applyFont="1" applyFill="1" applyBorder="1" applyAlignment="1" applyProtection="1">
      <alignment vertical="center"/>
      <protection locked="0"/>
    </xf>
    <xf numFmtId="166" fontId="0" fillId="3" borderId="1" xfId="3" applyNumberFormat="1" applyFont="1" applyFill="1" applyBorder="1" applyAlignment="1" applyProtection="1">
      <alignment vertical="center"/>
    </xf>
    <xf numFmtId="0" fontId="0" fillId="3" borderId="1" xfId="0" applyFont="1" applyFill="1" applyBorder="1" applyAlignment="1" applyProtection="1">
      <alignment horizontal="left" vertical="center"/>
      <protection locked="0"/>
    </xf>
    <xf numFmtId="39" fontId="5" fillId="3" borderId="6" xfId="0" applyNumberFormat="1" applyFont="1" applyFill="1" applyBorder="1" applyAlignment="1" applyProtection="1">
      <alignment vertical="center"/>
      <protection locked="0"/>
    </xf>
    <xf numFmtId="10" fontId="0" fillId="3" borderId="6" xfId="4" applyNumberFormat="1" applyFont="1" applyFill="1" applyBorder="1" applyAlignment="1" applyProtection="1">
      <alignment vertical="center"/>
      <protection locked="0"/>
    </xf>
    <xf numFmtId="166" fontId="0" fillId="3" borderId="6" xfId="3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ill="1" applyBorder="1" applyAlignment="1" applyProtection="1">
      <alignment vertical="center"/>
      <protection locked="0"/>
    </xf>
    <xf numFmtId="166" fontId="0" fillId="3" borderId="7" xfId="3" applyNumberFormat="1" applyFont="1" applyFill="1" applyBorder="1" applyAlignment="1" applyProtection="1">
      <alignment vertical="center"/>
      <protection locked="0"/>
    </xf>
    <xf numFmtId="165" fontId="0" fillId="3" borderId="0" xfId="3" applyFont="1" applyFill="1" applyAlignment="1" applyProtection="1">
      <alignment vertical="center"/>
      <protection locked="0"/>
    </xf>
    <xf numFmtId="4" fontId="0" fillId="3" borderId="10" xfId="0" applyNumberFormat="1" applyFill="1" applyBorder="1" applyAlignment="1" applyProtection="1">
      <alignment horizontal="right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10" xfId="0" applyFill="1" applyBorder="1" applyAlignment="1" applyProtection="1">
      <alignment vertical="center"/>
      <protection locked="0"/>
    </xf>
    <xf numFmtId="4" fontId="0" fillId="3" borderId="1" xfId="0" applyNumberFormat="1" applyFill="1" applyBorder="1" applyAlignment="1" applyProtection="1">
      <alignment horizontal="right" vertical="center"/>
      <protection locked="0"/>
    </xf>
    <xf numFmtId="4" fontId="0" fillId="3" borderId="4" xfId="0" applyNumberFormat="1" applyFill="1" applyBorder="1" applyAlignment="1" applyProtection="1">
      <alignment horizontal="right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0" fillId="3" borderId="9" xfId="0" applyFill="1" applyBorder="1" applyAlignment="1" applyProtection="1">
      <alignment vertical="center"/>
      <protection locked="0"/>
    </xf>
    <xf numFmtId="4" fontId="0" fillId="3" borderId="9" xfId="0" applyNumberFormat="1" applyFill="1" applyBorder="1" applyAlignment="1" applyProtection="1">
      <alignment horizontal="right" vertical="center"/>
      <protection locked="0"/>
    </xf>
    <xf numFmtId="4" fontId="0" fillId="3" borderId="6" xfId="0" applyNumberFormat="1" applyFill="1" applyBorder="1" applyAlignment="1" applyProtection="1">
      <alignment horizontal="right" vertical="center"/>
      <protection locked="0"/>
    </xf>
    <xf numFmtId="10" fontId="0" fillId="3" borderId="0" xfId="4" applyNumberFormat="1" applyFont="1" applyFill="1" applyAlignment="1" applyProtection="1">
      <alignment vertical="center"/>
      <protection locked="0"/>
    </xf>
    <xf numFmtId="165" fontId="6" fillId="3" borderId="0" xfId="3" applyFont="1" applyFill="1" applyAlignment="1" applyProtection="1">
      <alignment vertical="center"/>
      <protection locked="0"/>
    </xf>
    <xf numFmtId="167" fontId="7" fillId="3" borderId="0" xfId="4" applyNumberFormat="1" applyFont="1" applyFill="1" applyAlignment="1" applyProtection="1">
      <alignment vertical="center"/>
      <protection locked="0"/>
    </xf>
    <xf numFmtId="165" fontId="7" fillId="3" borderId="0" xfId="3" applyFont="1" applyFill="1" applyBorder="1" applyAlignment="1" applyProtection="1">
      <alignment vertical="center"/>
      <protection locked="0"/>
    </xf>
    <xf numFmtId="0" fontId="0" fillId="3" borderId="0" xfId="0" applyFill="1" applyAlignment="1" applyProtection="1">
      <alignment horizontal="left" vertical="center"/>
      <protection locked="0"/>
    </xf>
    <xf numFmtId="165" fontId="7" fillId="3" borderId="0" xfId="0" applyNumberFormat="1" applyFont="1" applyFill="1" applyAlignment="1" applyProtection="1">
      <alignment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0" fillId="3" borderId="0" xfId="0" applyFont="1" applyFill="1" applyAlignment="1" applyProtection="1">
      <alignment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0" fillId="3" borderId="1" xfId="0" applyNumberFormat="1" applyFill="1" applyBorder="1" applyAlignment="1" applyProtection="1">
      <alignment vertical="center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4" xfId="3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166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4" fontId="7" fillId="0" borderId="1" xfId="0" applyNumberFormat="1" applyFont="1" applyBorder="1"/>
    <xf numFmtId="10" fontId="7" fillId="0" borderId="1" xfId="4" applyNumberFormat="1" applyFont="1" applyBorder="1" applyAlignment="1" applyProtection="1">
      <alignment vertical="center"/>
      <protection locked="0"/>
    </xf>
    <xf numFmtId="0" fontId="7" fillId="0" borderId="14" xfId="0" applyFont="1" applyBorder="1" applyAlignment="1" applyProtection="1">
      <alignment vertical="center"/>
      <protection locked="0"/>
    </xf>
    <xf numFmtId="4" fontId="7" fillId="0" borderId="0" xfId="0" applyNumberFormat="1" applyFont="1"/>
    <xf numFmtId="10" fontId="7" fillId="0" borderId="14" xfId="4" applyNumberFormat="1" applyFont="1" applyBorder="1" applyAlignment="1" applyProtection="1">
      <alignment vertical="center"/>
      <protection locked="0"/>
    </xf>
    <xf numFmtId="39" fontId="7" fillId="0" borderId="1" xfId="0" applyNumberFormat="1" applyFont="1" applyBorder="1" applyAlignment="1" applyProtection="1">
      <alignment vertical="center"/>
      <protection locked="0"/>
    </xf>
    <xf numFmtId="4" fontId="0" fillId="3" borderId="7" xfId="0" applyNumberFormat="1" applyFill="1" applyBorder="1" applyAlignment="1" applyProtection="1">
      <alignment horizontal="right" vertical="center"/>
      <protection locked="0"/>
    </xf>
    <xf numFmtId="0" fontId="0" fillId="3" borderId="0" xfId="0" applyFont="1" applyFill="1" applyBorder="1" applyAlignment="1" applyProtection="1">
      <alignment vertical="center"/>
      <protection locked="0"/>
    </xf>
    <xf numFmtId="10" fontId="8" fillId="3" borderId="1" xfId="0" applyNumberFormat="1" applyFont="1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vertical="center"/>
      <protection locked="0"/>
    </xf>
    <xf numFmtId="39" fontId="7" fillId="3" borderId="1" xfId="3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165" fontId="7" fillId="3" borderId="0" xfId="3" applyFont="1" applyFill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39" fontId="8" fillId="0" borderId="1" xfId="0" applyNumberFormat="1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10" fontId="8" fillId="0" borderId="1" xfId="4" applyNumberFormat="1" applyFont="1" applyBorder="1" applyAlignment="1" applyProtection="1">
      <alignment vertical="center"/>
      <protection locked="0"/>
    </xf>
    <xf numFmtId="4" fontId="8" fillId="0" borderId="0" xfId="0" applyNumberFormat="1" applyFont="1"/>
    <xf numFmtId="4" fontId="0" fillId="3" borderId="10" xfId="0" applyNumberFormat="1" applyFill="1" applyBorder="1" applyAlignment="1" applyProtection="1">
      <alignment horizontal="right" vertical="center"/>
      <protection locked="0"/>
    </xf>
    <xf numFmtId="4" fontId="0" fillId="3" borderId="1" xfId="0" applyNumberFormat="1" applyFill="1" applyBorder="1" applyAlignment="1" applyProtection="1">
      <alignment horizontal="right" vertical="center"/>
      <protection locked="0"/>
    </xf>
    <xf numFmtId="4" fontId="0" fillId="3" borderId="9" xfId="0" applyNumberFormat="1" applyFill="1" applyBorder="1" applyAlignment="1" applyProtection="1">
      <alignment horizontal="right" vertical="center"/>
      <protection locked="0"/>
    </xf>
    <xf numFmtId="4" fontId="0" fillId="3" borderId="6" xfId="0" applyNumberFormat="1" applyFill="1" applyBorder="1" applyAlignment="1" applyProtection="1">
      <alignment horizontal="right" vertical="center"/>
      <protection locked="0"/>
    </xf>
    <xf numFmtId="10" fontId="0" fillId="3" borderId="1" xfId="0" applyNumberFormat="1" applyFill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10" fontId="8" fillId="0" borderId="14" xfId="4" applyNumberFormat="1" applyFont="1" applyBorder="1" applyAlignment="1" applyProtection="1">
      <alignment vertical="center"/>
      <protection locked="0"/>
    </xf>
    <xf numFmtId="4" fontId="8" fillId="0" borderId="1" xfId="0" applyNumberFormat="1" applyFont="1" applyBorder="1"/>
    <xf numFmtId="4" fontId="13" fillId="0" borderId="0" xfId="0" applyNumberFormat="1" applyFont="1" applyBorder="1" applyAlignment="1" applyProtection="1">
      <alignment vertical="center"/>
      <protection locked="0"/>
    </xf>
    <xf numFmtId="167" fontId="8" fillId="0" borderId="1" xfId="4" applyNumberFormat="1" applyFont="1" applyBorder="1" applyAlignment="1" applyProtection="1">
      <alignment vertical="center"/>
      <protection locked="0"/>
    </xf>
    <xf numFmtId="10" fontId="0" fillId="3" borderId="1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3" borderId="12" xfId="0" applyFont="1" applyFill="1" applyBorder="1" applyAlignment="1" applyProtection="1">
      <alignment horizontal="center" vertical="center"/>
      <protection locked="0"/>
    </xf>
    <xf numFmtId="0" fontId="1" fillId="3" borderId="15" xfId="0" applyNumberFormat="1" applyFont="1" applyFill="1" applyBorder="1" applyAlignment="1" applyProtection="1">
      <alignment horizontal="center" vertical="center"/>
      <protection locked="0"/>
    </xf>
    <xf numFmtId="0" fontId="1" fillId="3" borderId="16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4" xfId="0" applyNumberFormat="1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 wrapText="1"/>
      <protection locked="0"/>
    </xf>
    <xf numFmtId="0" fontId="9" fillId="3" borderId="0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left" vertical="center"/>
      <protection locked="0"/>
    </xf>
    <xf numFmtId="0" fontId="0" fillId="3" borderId="0" xfId="0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17" fontId="1" fillId="3" borderId="1" xfId="0" applyNumberFormat="1" applyFont="1" applyFill="1" applyBorder="1" applyAlignment="1" applyProtection="1">
      <alignment horizontal="center" vertical="center"/>
      <protection locked="0"/>
    </xf>
    <xf numFmtId="17" fontId="1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</cellXfs>
  <cellStyles count="14">
    <cellStyle name="Moeda 2" xfId="2" xr:uid="{00000000-0005-0000-0000-000000000000}"/>
    <cellStyle name="Moeda 2 2" xfId="6" xr:uid="{00000000-0005-0000-0000-000001000000}"/>
    <cellStyle name="Moeda 2 2 2" xfId="12" xr:uid="{00000000-0005-0000-0000-000002000000}"/>
    <cellStyle name="Moeda 2 3" xfId="9" xr:uid="{00000000-0005-0000-0000-000003000000}"/>
    <cellStyle name="Normal" xfId="0" builtinId="0"/>
    <cellStyle name="Porcentagem" xfId="4" builtinId="5"/>
    <cellStyle name="Vírgula" xfId="3" builtinId="3"/>
    <cellStyle name="Vírgula 2" xfId="1" xr:uid="{00000000-0005-0000-0000-000007000000}"/>
    <cellStyle name="Vírgula 2 2" xfId="5" xr:uid="{00000000-0005-0000-0000-000008000000}"/>
    <cellStyle name="Vírgula 2 2 2" xfId="11" xr:uid="{00000000-0005-0000-0000-000009000000}"/>
    <cellStyle name="Vírgula 2 3" xfId="8" xr:uid="{00000000-0005-0000-0000-00000A000000}"/>
    <cellStyle name="Vírgula 3" xfId="7" xr:uid="{00000000-0005-0000-0000-00000B000000}"/>
    <cellStyle name="Vírgula 3 2" xfId="13" xr:uid="{00000000-0005-0000-0000-00000C000000}"/>
    <cellStyle name="Vírgula 4" xfId="10" xr:uid="{00000000-0005-0000-0000-00000D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8"/>
  <sheetViews>
    <sheetView tabSelected="1" zoomScale="85" zoomScaleNormal="85" workbookViewId="0">
      <selection activeCell="I32" sqref="I32"/>
    </sheetView>
  </sheetViews>
  <sheetFormatPr defaultColWidth="9.140625" defaultRowHeight="15" x14ac:dyDescent="0.25"/>
  <cols>
    <col min="1" max="1" width="5.28515625" style="1" customWidth="1"/>
    <col min="2" max="2" width="36.140625" style="1" customWidth="1"/>
    <col min="3" max="3" width="14.28515625" style="1" bestFit="1" customWidth="1"/>
    <col min="4" max="4" width="7.7109375" style="1" customWidth="1"/>
    <col min="5" max="5" width="13.7109375" style="1" customWidth="1"/>
    <col min="6" max="6" width="7.7109375" style="1" customWidth="1"/>
    <col min="7" max="7" width="13.7109375" style="1" customWidth="1"/>
    <col min="8" max="8" width="7.7109375" style="1" customWidth="1"/>
    <col min="9" max="9" width="13.7109375" style="1" customWidth="1"/>
    <col min="10" max="10" width="9.85546875" style="1" customWidth="1"/>
    <col min="11" max="11" width="13.7109375" style="1" customWidth="1"/>
    <col min="12" max="12" width="7.7109375" style="1" customWidth="1"/>
    <col min="13" max="13" width="13.7109375" style="1" customWidth="1"/>
    <col min="14" max="14" width="7.7109375" style="1" customWidth="1"/>
    <col min="15" max="15" width="13.7109375" style="1" customWidth="1"/>
    <col min="16" max="16" width="7.7109375" style="1" customWidth="1"/>
    <col min="17" max="17" width="13.7109375" style="1" customWidth="1"/>
    <col min="18" max="18" width="7.7109375" style="1" customWidth="1"/>
    <col min="19" max="19" width="13.7109375" style="1" customWidth="1"/>
    <col min="20" max="20" width="8.140625" style="1" customWidth="1"/>
    <col min="21" max="21" width="13.7109375" style="1" customWidth="1"/>
    <col min="22" max="22" width="9.140625" style="1" customWidth="1"/>
    <col min="23" max="23" width="13.7109375" style="1" customWidth="1"/>
    <col min="24" max="24" width="11.140625" style="1" customWidth="1"/>
    <col min="25" max="25" width="13.7109375" style="1" customWidth="1"/>
    <col min="26" max="26" width="11.140625" style="1" customWidth="1"/>
    <col min="27" max="27" width="13.7109375" style="1" customWidth="1"/>
    <col min="28" max="28" width="8.7109375" style="1" customWidth="1"/>
    <col min="29" max="29" width="13.7109375" style="1" customWidth="1"/>
    <col min="30" max="31" width="9.140625" style="1"/>
    <col min="32" max="32" width="13.85546875" style="1" hidden="1" customWidth="1"/>
    <col min="33" max="33" width="15.28515625" style="1" hidden="1" customWidth="1"/>
    <col min="34" max="34" width="12.42578125" style="1" hidden="1" customWidth="1"/>
    <col min="35" max="35" width="9.140625" style="1"/>
    <col min="36" max="36" width="13.28515625" style="1" bestFit="1" customWidth="1"/>
    <col min="37" max="37" width="10.28515625" style="1" bestFit="1" customWidth="1"/>
    <col min="38" max="16384" width="9.140625" style="1"/>
  </cols>
  <sheetData>
    <row r="1" spans="1:36" ht="21" x14ac:dyDescent="0.25">
      <c r="A1" s="84" t="s">
        <v>15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</row>
    <row r="2" spans="1:36" ht="15" customHeight="1" x14ac:dyDescent="0.25">
      <c r="A2" s="112" t="s">
        <v>38</v>
      </c>
      <c r="B2" s="11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2"/>
      <c r="Q2" s="112"/>
      <c r="R2" s="2"/>
      <c r="S2" s="2"/>
      <c r="AA2" s="109"/>
      <c r="AB2" s="109"/>
      <c r="AC2" s="109"/>
    </row>
    <row r="3" spans="1:36" x14ac:dyDescent="0.25">
      <c r="A3" s="9" t="s">
        <v>39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4"/>
      <c r="AB3" s="104"/>
      <c r="AC3" s="104"/>
      <c r="AF3" s="81" t="s">
        <v>17</v>
      </c>
      <c r="AG3" s="82"/>
      <c r="AH3" s="82"/>
    </row>
    <row r="4" spans="1:36" x14ac:dyDescent="0.25">
      <c r="A4" s="107" t="s">
        <v>40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9"/>
      <c r="R4" s="9"/>
      <c r="S4" s="9"/>
      <c r="T4" s="9"/>
      <c r="U4" s="9"/>
      <c r="V4" s="9"/>
      <c r="W4" s="9"/>
      <c r="X4" s="9"/>
      <c r="Y4" s="9"/>
      <c r="Z4" s="9"/>
      <c r="AA4" s="104"/>
      <c r="AB4" s="104"/>
      <c r="AC4" s="104"/>
      <c r="AF4" s="82"/>
      <c r="AG4" s="82"/>
      <c r="AH4" s="82"/>
    </row>
    <row r="5" spans="1:36" x14ac:dyDescent="0.25">
      <c r="A5" s="9" t="s">
        <v>16</v>
      </c>
      <c r="B5" s="10">
        <f ca="1">TODAY()</f>
        <v>44466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4"/>
      <c r="AB5" s="104"/>
      <c r="AC5" s="104"/>
      <c r="AF5" s="82"/>
      <c r="AG5" s="82"/>
      <c r="AH5" s="82"/>
    </row>
    <row r="6" spans="1:36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105"/>
      <c r="AB6" s="105"/>
      <c r="AC6" s="105"/>
      <c r="AF6" s="83"/>
      <c r="AG6" s="83"/>
      <c r="AH6" s="83"/>
    </row>
    <row r="7" spans="1:36" ht="15" customHeight="1" x14ac:dyDescent="0.25">
      <c r="A7" s="95" t="s">
        <v>0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7"/>
      <c r="AF7" s="98" t="s">
        <v>37</v>
      </c>
      <c r="AG7" s="98"/>
      <c r="AH7" s="98"/>
    </row>
    <row r="8" spans="1:36" x14ac:dyDescent="0.25">
      <c r="A8" s="101" t="s">
        <v>10</v>
      </c>
      <c r="B8" s="93" t="s">
        <v>1</v>
      </c>
      <c r="C8" s="93" t="s">
        <v>7</v>
      </c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4"/>
      <c r="AF8" s="67"/>
      <c r="AG8" s="66" t="s">
        <v>9</v>
      </c>
      <c r="AH8" s="66" t="s">
        <v>8</v>
      </c>
    </row>
    <row r="9" spans="1:36" x14ac:dyDescent="0.25">
      <c r="A9" s="101"/>
      <c r="B9" s="93"/>
      <c r="C9" s="39"/>
      <c r="D9" s="86" t="s">
        <v>14</v>
      </c>
      <c r="E9" s="87"/>
      <c r="F9" s="86" t="s">
        <v>25</v>
      </c>
      <c r="G9" s="87"/>
      <c r="H9" s="86" t="s">
        <v>26</v>
      </c>
      <c r="I9" s="87"/>
      <c r="J9" s="86" t="s">
        <v>27</v>
      </c>
      <c r="K9" s="87"/>
      <c r="L9" s="86" t="s">
        <v>28</v>
      </c>
      <c r="M9" s="87"/>
      <c r="N9" s="86" t="s">
        <v>29</v>
      </c>
      <c r="O9" s="87"/>
      <c r="P9" s="86" t="s">
        <v>31</v>
      </c>
      <c r="Q9" s="87"/>
      <c r="R9" s="86" t="s">
        <v>32</v>
      </c>
      <c r="S9" s="87"/>
      <c r="T9" s="86" t="s">
        <v>33</v>
      </c>
      <c r="U9" s="87"/>
      <c r="V9" s="86" t="s">
        <v>34</v>
      </c>
      <c r="W9" s="87"/>
      <c r="X9" s="86" t="s">
        <v>35</v>
      </c>
      <c r="Y9" s="87"/>
      <c r="Z9" s="86" t="s">
        <v>36</v>
      </c>
      <c r="AA9" s="87"/>
      <c r="AB9" s="110" t="s">
        <v>3</v>
      </c>
      <c r="AC9" s="111"/>
      <c r="AF9" s="67" t="s">
        <v>11</v>
      </c>
      <c r="AG9" s="77">
        <v>1200000</v>
      </c>
      <c r="AH9" s="79">
        <f>ROUND(AG9/$AG$12,6)</f>
        <v>0.83126900000000004</v>
      </c>
    </row>
    <row r="10" spans="1:36" x14ac:dyDescent="0.25">
      <c r="A10" s="38"/>
      <c r="B10" s="39"/>
      <c r="C10" s="40" t="s">
        <v>13</v>
      </c>
      <c r="D10" s="41" t="s">
        <v>8</v>
      </c>
      <c r="E10" s="41" t="s">
        <v>9</v>
      </c>
      <c r="F10" s="41" t="s">
        <v>8</v>
      </c>
      <c r="G10" s="41" t="s">
        <v>9</v>
      </c>
      <c r="H10" s="41" t="s">
        <v>8</v>
      </c>
      <c r="I10" s="41" t="s">
        <v>9</v>
      </c>
      <c r="J10" s="41" t="s">
        <v>8</v>
      </c>
      <c r="K10" s="41" t="s">
        <v>9</v>
      </c>
      <c r="L10" s="41" t="s">
        <v>8</v>
      </c>
      <c r="M10" s="41" t="s">
        <v>9</v>
      </c>
      <c r="N10" s="41" t="s">
        <v>8</v>
      </c>
      <c r="O10" s="41" t="s">
        <v>9</v>
      </c>
      <c r="P10" s="41" t="s">
        <v>8</v>
      </c>
      <c r="Q10" s="41" t="s">
        <v>9</v>
      </c>
      <c r="R10" s="41" t="s">
        <v>8</v>
      </c>
      <c r="S10" s="41" t="s">
        <v>9</v>
      </c>
      <c r="T10" s="41" t="s">
        <v>8</v>
      </c>
      <c r="U10" s="41" t="s">
        <v>9</v>
      </c>
      <c r="V10" s="41" t="s">
        <v>8</v>
      </c>
      <c r="W10" s="41" t="s">
        <v>9</v>
      </c>
      <c r="X10" s="41" t="s">
        <v>8</v>
      </c>
      <c r="Y10" s="41" t="s">
        <v>9</v>
      </c>
      <c r="Z10" s="41" t="s">
        <v>8</v>
      </c>
      <c r="AA10" s="41" t="s">
        <v>9</v>
      </c>
      <c r="AB10" s="41" t="s">
        <v>8</v>
      </c>
      <c r="AC10" s="43" t="s">
        <v>9</v>
      </c>
      <c r="AF10" s="67" t="s">
        <v>12</v>
      </c>
      <c r="AG10" s="77">
        <f>AG12-AG9</f>
        <v>243576.69999999995</v>
      </c>
      <c r="AH10" s="79">
        <f>ROUND(AG10/$AG$12,6)</f>
        <v>0.16873099999999999</v>
      </c>
    </row>
    <row r="11" spans="1:36" x14ac:dyDescent="0.25">
      <c r="A11" s="38">
        <v>1</v>
      </c>
      <c r="B11" s="11" t="s">
        <v>18</v>
      </c>
      <c r="C11" s="60">
        <v>0</v>
      </c>
      <c r="D11" s="80">
        <v>0</v>
      </c>
      <c r="E11" s="12">
        <f t="shared" ref="E11:E17" si="0">TRUNC($C11*D11,2)</f>
        <v>0</v>
      </c>
      <c r="F11" s="80">
        <v>0</v>
      </c>
      <c r="G11" s="12">
        <f t="shared" ref="G11:G17" si="1">TRUNC($C11*F11,2)</f>
        <v>0</v>
      </c>
      <c r="H11" s="80">
        <v>0</v>
      </c>
      <c r="I11" s="12">
        <f t="shared" ref="I11:I17" si="2">TRUNC($C11*H11,2)</f>
        <v>0</v>
      </c>
      <c r="J11" s="80">
        <v>0</v>
      </c>
      <c r="K11" s="12">
        <f t="shared" ref="K11:K17" si="3">TRUNC($C11*J11,2)</f>
        <v>0</v>
      </c>
      <c r="L11" s="80">
        <v>0</v>
      </c>
      <c r="M11" s="12">
        <f t="shared" ref="M11:M17" si="4">TRUNC($C11*L11,2)</f>
        <v>0</v>
      </c>
      <c r="N11" s="80">
        <v>0</v>
      </c>
      <c r="O11" s="12">
        <f t="shared" ref="O11:O17" si="5">TRUNC($C11*N11,2)</f>
        <v>0</v>
      </c>
      <c r="P11" s="80">
        <v>0</v>
      </c>
      <c r="Q11" s="12">
        <f t="shared" ref="Q11:Q17" si="6">TRUNC($C11*P11,2)</f>
        <v>0</v>
      </c>
      <c r="R11" s="80">
        <v>0</v>
      </c>
      <c r="S11" s="12">
        <f t="shared" ref="S11:S17" si="7">TRUNC($C11*R11,2)</f>
        <v>0</v>
      </c>
      <c r="T11" s="80">
        <v>0</v>
      </c>
      <c r="U11" s="12">
        <f t="shared" ref="U11:U17" si="8">TRUNC($C11*T11,2)</f>
        <v>0</v>
      </c>
      <c r="V11" s="80">
        <v>0</v>
      </c>
      <c r="W11" s="12">
        <f t="shared" ref="W11:W17" si="9">TRUNC($C11*V11,2)</f>
        <v>0</v>
      </c>
      <c r="X11" s="42">
        <v>0</v>
      </c>
      <c r="Y11" s="12">
        <f t="shared" ref="Y11:Y17" si="10">TRUNC($C11*X11,2)</f>
        <v>0</v>
      </c>
      <c r="Z11" s="42">
        <v>0</v>
      </c>
      <c r="AA11" s="12">
        <f t="shared" ref="AA11:AA17" si="11">TRUNC($C11*Z11,2)</f>
        <v>0</v>
      </c>
      <c r="AB11" s="42">
        <f>SUM(D11,F11,H11,J11,L11,N11,P11,R11,T11,V11,X11,Z11)</f>
        <v>0</v>
      </c>
      <c r="AC11" s="44">
        <f>SUM(E11,G11,I11,K11,M11,O11,Q11,S11,U11,W11,Y11,AA11)</f>
        <v>0</v>
      </c>
      <c r="AD11" s="46"/>
      <c r="AF11" s="75"/>
      <c r="AG11" s="69"/>
      <c r="AH11" s="76"/>
    </row>
    <row r="12" spans="1:36" x14ac:dyDescent="0.25">
      <c r="A12" s="38">
        <f>A11+1</f>
        <v>2</v>
      </c>
      <c r="B12" s="13" t="s">
        <v>24</v>
      </c>
      <c r="C12" s="60">
        <v>0</v>
      </c>
      <c r="D12" s="80">
        <v>0</v>
      </c>
      <c r="E12" s="12">
        <f t="shared" si="0"/>
        <v>0</v>
      </c>
      <c r="F12" s="80">
        <v>0</v>
      </c>
      <c r="G12" s="12">
        <f t="shared" si="1"/>
        <v>0</v>
      </c>
      <c r="H12" s="80">
        <v>0</v>
      </c>
      <c r="I12" s="12">
        <f t="shared" si="2"/>
        <v>0</v>
      </c>
      <c r="J12" s="80">
        <v>0</v>
      </c>
      <c r="K12" s="12">
        <f t="shared" si="3"/>
        <v>0</v>
      </c>
      <c r="L12" s="80">
        <v>0</v>
      </c>
      <c r="M12" s="12">
        <f t="shared" si="4"/>
        <v>0</v>
      </c>
      <c r="N12" s="80">
        <v>0</v>
      </c>
      <c r="O12" s="12">
        <f t="shared" si="5"/>
        <v>0</v>
      </c>
      <c r="P12" s="80">
        <v>0</v>
      </c>
      <c r="Q12" s="12">
        <f t="shared" si="6"/>
        <v>0</v>
      </c>
      <c r="R12" s="80">
        <v>0</v>
      </c>
      <c r="S12" s="12">
        <f t="shared" si="7"/>
        <v>0</v>
      </c>
      <c r="T12" s="80">
        <v>0</v>
      </c>
      <c r="U12" s="12">
        <f t="shared" si="8"/>
        <v>0</v>
      </c>
      <c r="V12" s="80">
        <v>0</v>
      </c>
      <c r="W12" s="12">
        <f t="shared" si="9"/>
        <v>0</v>
      </c>
      <c r="X12" s="57">
        <v>0</v>
      </c>
      <c r="Y12" s="12">
        <f t="shared" si="10"/>
        <v>0</v>
      </c>
      <c r="Z12" s="57">
        <v>0</v>
      </c>
      <c r="AA12" s="12">
        <f t="shared" si="11"/>
        <v>0</v>
      </c>
      <c r="AB12" s="74">
        <f t="shared" ref="AB12:AB17" si="12">SUM(D12,F12,H12,J12,L12,N12,P12,R12,T12,V12,X12,Z12)</f>
        <v>0</v>
      </c>
      <c r="AC12" s="44">
        <f t="shared" ref="AC12:AC17" si="13">SUM(E12,G12,I12,K12,M12,O12,Q12,S12,U12,W12,Y12,AA12)</f>
        <v>0</v>
      </c>
      <c r="AD12" s="46"/>
      <c r="AF12" s="67" t="s">
        <v>5</v>
      </c>
      <c r="AG12" s="65">
        <v>1443576.7</v>
      </c>
      <c r="AH12" s="68">
        <v>1</v>
      </c>
    </row>
    <row r="13" spans="1:36" x14ac:dyDescent="0.25">
      <c r="A13" s="58">
        <f t="shared" ref="A13:A17" si="14">A12+1</f>
        <v>3</v>
      </c>
      <c r="B13" s="13" t="s">
        <v>19</v>
      </c>
      <c r="C13" s="60">
        <v>774500.29</v>
      </c>
      <c r="D13" s="80">
        <v>0.2</v>
      </c>
      <c r="E13" s="12">
        <f>D13*C13</f>
        <v>154900.05800000002</v>
      </c>
      <c r="F13" s="80">
        <v>0.2</v>
      </c>
      <c r="G13" s="12">
        <f>F13*C13</f>
        <v>154900.05800000002</v>
      </c>
      <c r="H13" s="80">
        <v>0.3</v>
      </c>
      <c r="I13" s="12">
        <f>H13*C13</f>
        <v>232350.087</v>
      </c>
      <c r="J13" s="80">
        <v>0.3</v>
      </c>
      <c r="K13" s="12">
        <f>J13*C13</f>
        <v>232350.087</v>
      </c>
      <c r="L13" s="80">
        <v>0</v>
      </c>
      <c r="M13" s="12">
        <f t="shared" si="4"/>
        <v>0</v>
      </c>
      <c r="N13" s="80">
        <v>0</v>
      </c>
      <c r="O13" s="12">
        <f t="shared" si="5"/>
        <v>0</v>
      </c>
      <c r="P13" s="80">
        <v>0</v>
      </c>
      <c r="Q13" s="12">
        <f t="shared" si="6"/>
        <v>0</v>
      </c>
      <c r="R13" s="80">
        <v>0</v>
      </c>
      <c r="S13" s="12">
        <f t="shared" si="7"/>
        <v>0</v>
      </c>
      <c r="T13" s="80">
        <v>0</v>
      </c>
      <c r="U13" s="12">
        <f t="shared" si="8"/>
        <v>0</v>
      </c>
      <c r="V13" s="80">
        <v>0</v>
      </c>
      <c r="W13" s="12">
        <f t="shared" si="9"/>
        <v>0</v>
      </c>
      <c r="X13" s="57">
        <v>0</v>
      </c>
      <c r="Y13" s="12">
        <f t="shared" si="10"/>
        <v>0</v>
      </c>
      <c r="Z13" s="57">
        <v>0</v>
      </c>
      <c r="AA13" s="12">
        <f t="shared" si="11"/>
        <v>0</v>
      </c>
      <c r="AB13" s="74">
        <f t="shared" si="12"/>
        <v>1</v>
      </c>
      <c r="AC13" s="44">
        <f t="shared" si="13"/>
        <v>774500.29</v>
      </c>
      <c r="AD13" s="46"/>
      <c r="AF13" s="64"/>
      <c r="AG13" s="64"/>
      <c r="AH13" s="64"/>
    </row>
    <row r="14" spans="1:36" x14ac:dyDescent="0.25">
      <c r="A14" s="58">
        <f t="shared" si="14"/>
        <v>4</v>
      </c>
      <c r="B14" s="13" t="s">
        <v>20</v>
      </c>
      <c r="C14" s="60">
        <v>645924.18000000005</v>
      </c>
      <c r="D14" s="80">
        <v>0.25</v>
      </c>
      <c r="E14" s="12">
        <f>D14*C14</f>
        <v>161481.04500000001</v>
      </c>
      <c r="F14" s="80">
        <v>0.25</v>
      </c>
      <c r="G14" s="12">
        <f>F14*C14</f>
        <v>161481.04500000001</v>
      </c>
      <c r="H14" s="80">
        <v>0.25</v>
      </c>
      <c r="I14" s="12">
        <f>H14*C14</f>
        <v>161481.04500000001</v>
      </c>
      <c r="J14" s="80">
        <v>0.25</v>
      </c>
      <c r="K14" s="12">
        <f>J14*C14</f>
        <v>161481.04500000001</v>
      </c>
      <c r="L14" s="80">
        <v>0</v>
      </c>
      <c r="M14" s="12">
        <f t="shared" si="4"/>
        <v>0</v>
      </c>
      <c r="N14" s="80">
        <v>0</v>
      </c>
      <c r="O14" s="12">
        <f t="shared" si="5"/>
        <v>0</v>
      </c>
      <c r="P14" s="80">
        <v>0</v>
      </c>
      <c r="Q14" s="12">
        <f t="shared" si="6"/>
        <v>0</v>
      </c>
      <c r="R14" s="80">
        <v>0</v>
      </c>
      <c r="S14" s="12">
        <f t="shared" si="7"/>
        <v>0</v>
      </c>
      <c r="T14" s="80">
        <v>0</v>
      </c>
      <c r="U14" s="12">
        <f t="shared" si="8"/>
        <v>0</v>
      </c>
      <c r="V14" s="80">
        <v>0</v>
      </c>
      <c r="W14" s="12">
        <f t="shared" si="9"/>
        <v>0</v>
      </c>
      <c r="X14" s="57">
        <v>0</v>
      </c>
      <c r="Y14" s="12">
        <f t="shared" si="10"/>
        <v>0</v>
      </c>
      <c r="Z14" s="57">
        <v>0</v>
      </c>
      <c r="AA14" s="12">
        <f t="shared" si="11"/>
        <v>0</v>
      </c>
      <c r="AB14" s="74">
        <f t="shared" si="12"/>
        <v>1</v>
      </c>
      <c r="AC14" s="44">
        <f t="shared" si="13"/>
        <v>645924.18000000005</v>
      </c>
      <c r="AD14" s="46"/>
      <c r="AJ14" s="47"/>
    </row>
    <row r="15" spans="1:36" x14ac:dyDescent="0.25">
      <c r="A15" s="58">
        <f t="shared" si="14"/>
        <v>5</v>
      </c>
      <c r="B15" s="13" t="s">
        <v>22</v>
      </c>
      <c r="C15" s="60">
        <v>0</v>
      </c>
      <c r="D15" s="80">
        <v>0</v>
      </c>
      <c r="E15" s="12">
        <f t="shared" si="0"/>
        <v>0</v>
      </c>
      <c r="F15" s="80">
        <v>0</v>
      </c>
      <c r="G15" s="12">
        <f t="shared" si="1"/>
        <v>0</v>
      </c>
      <c r="H15" s="80">
        <v>0</v>
      </c>
      <c r="I15" s="12">
        <f t="shared" si="2"/>
        <v>0</v>
      </c>
      <c r="J15" s="80">
        <v>0</v>
      </c>
      <c r="K15" s="12">
        <f t="shared" si="3"/>
        <v>0</v>
      </c>
      <c r="L15" s="80">
        <v>0</v>
      </c>
      <c r="M15" s="12">
        <f t="shared" si="4"/>
        <v>0</v>
      </c>
      <c r="N15" s="80">
        <v>0</v>
      </c>
      <c r="O15" s="12">
        <f t="shared" si="5"/>
        <v>0</v>
      </c>
      <c r="P15" s="80">
        <v>0</v>
      </c>
      <c r="Q15" s="12">
        <f t="shared" si="6"/>
        <v>0</v>
      </c>
      <c r="R15" s="80">
        <v>0</v>
      </c>
      <c r="S15" s="12">
        <f t="shared" si="7"/>
        <v>0</v>
      </c>
      <c r="T15" s="80">
        <v>0</v>
      </c>
      <c r="U15" s="12">
        <f t="shared" si="8"/>
        <v>0</v>
      </c>
      <c r="V15" s="80">
        <v>0</v>
      </c>
      <c r="W15" s="12">
        <f t="shared" si="9"/>
        <v>0</v>
      </c>
      <c r="X15" s="57">
        <v>0</v>
      </c>
      <c r="Y15" s="12">
        <f t="shared" si="10"/>
        <v>0</v>
      </c>
      <c r="Z15" s="57">
        <v>0</v>
      </c>
      <c r="AA15" s="12">
        <f t="shared" si="11"/>
        <v>0</v>
      </c>
      <c r="AB15" s="74">
        <f t="shared" si="12"/>
        <v>0</v>
      </c>
      <c r="AC15" s="44">
        <f t="shared" si="13"/>
        <v>0</v>
      </c>
      <c r="AD15" s="46"/>
    </row>
    <row r="16" spans="1:36" x14ac:dyDescent="0.25">
      <c r="A16" s="58">
        <f t="shared" si="14"/>
        <v>6</v>
      </c>
      <c r="B16" s="13" t="s">
        <v>23</v>
      </c>
      <c r="C16" s="60">
        <v>0</v>
      </c>
      <c r="D16" s="80">
        <v>0</v>
      </c>
      <c r="E16" s="12">
        <f t="shared" si="0"/>
        <v>0</v>
      </c>
      <c r="F16" s="80">
        <v>0</v>
      </c>
      <c r="G16" s="12">
        <f t="shared" si="1"/>
        <v>0</v>
      </c>
      <c r="H16" s="80">
        <v>0</v>
      </c>
      <c r="I16" s="12">
        <f t="shared" si="2"/>
        <v>0</v>
      </c>
      <c r="J16" s="80">
        <v>0</v>
      </c>
      <c r="K16" s="12">
        <f t="shared" si="3"/>
        <v>0</v>
      </c>
      <c r="L16" s="80">
        <v>0</v>
      </c>
      <c r="M16" s="12">
        <f t="shared" si="4"/>
        <v>0</v>
      </c>
      <c r="N16" s="80">
        <v>0</v>
      </c>
      <c r="O16" s="12">
        <f t="shared" si="5"/>
        <v>0</v>
      </c>
      <c r="P16" s="80">
        <v>0</v>
      </c>
      <c r="Q16" s="12">
        <f t="shared" ref="Q16" si="15">TRUNC($C16*P16,2)</f>
        <v>0</v>
      </c>
      <c r="R16" s="80">
        <v>0</v>
      </c>
      <c r="S16" s="12">
        <f t="shared" ref="S16" si="16">TRUNC($C16*R16,2)</f>
        <v>0</v>
      </c>
      <c r="T16" s="80">
        <v>0</v>
      </c>
      <c r="U16" s="12">
        <f t="shared" ref="U16" si="17">TRUNC($C16*T16,2)</f>
        <v>0</v>
      </c>
      <c r="V16" s="80">
        <v>0</v>
      </c>
      <c r="W16" s="12">
        <f t="shared" ref="W16" si="18">TRUNC($C16*V16,2)</f>
        <v>0</v>
      </c>
      <c r="X16" s="57">
        <v>0</v>
      </c>
      <c r="Y16" s="12">
        <f t="shared" ref="Y16" si="19">TRUNC($C16*X16,2)</f>
        <v>0</v>
      </c>
      <c r="Z16" s="57">
        <v>0</v>
      </c>
      <c r="AA16" s="12">
        <f t="shared" ref="AA16" si="20">TRUNC($C16*Z16,2)</f>
        <v>0</v>
      </c>
      <c r="AB16" s="74">
        <f t="shared" si="12"/>
        <v>0</v>
      </c>
      <c r="AC16" s="44">
        <f t="shared" si="13"/>
        <v>0</v>
      </c>
      <c r="AD16" s="46"/>
    </row>
    <row r="17" spans="1:37" x14ac:dyDescent="0.25">
      <c r="A17" s="58">
        <f t="shared" si="14"/>
        <v>7</v>
      </c>
      <c r="B17" s="13" t="s">
        <v>21</v>
      </c>
      <c r="C17" s="60">
        <v>23152.23</v>
      </c>
      <c r="D17" s="80">
        <v>0</v>
      </c>
      <c r="E17" s="12">
        <f t="shared" si="0"/>
        <v>0</v>
      </c>
      <c r="F17" s="80">
        <v>0</v>
      </c>
      <c r="G17" s="12">
        <f t="shared" si="1"/>
        <v>0</v>
      </c>
      <c r="H17" s="80">
        <v>0</v>
      </c>
      <c r="I17" s="12">
        <f t="shared" si="2"/>
        <v>0</v>
      </c>
      <c r="J17" s="80">
        <v>1</v>
      </c>
      <c r="K17" s="12">
        <f t="shared" si="3"/>
        <v>23152.23</v>
      </c>
      <c r="L17" s="80">
        <v>0</v>
      </c>
      <c r="M17" s="12">
        <f t="shared" si="4"/>
        <v>0</v>
      </c>
      <c r="N17" s="80">
        <v>0</v>
      </c>
      <c r="O17" s="12">
        <f t="shared" si="5"/>
        <v>0</v>
      </c>
      <c r="P17" s="80">
        <v>0</v>
      </c>
      <c r="Q17" s="12">
        <f t="shared" si="6"/>
        <v>0</v>
      </c>
      <c r="R17" s="80">
        <v>0</v>
      </c>
      <c r="S17" s="12">
        <f t="shared" si="7"/>
        <v>0</v>
      </c>
      <c r="T17" s="80">
        <v>0</v>
      </c>
      <c r="U17" s="12">
        <f t="shared" si="8"/>
        <v>0</v>
      </c>
      <c r="V17" s="80">
        <v>0</v>
      </c>
      <c r="W17" s="12">
        <f t="shared" si="9"/>
        <v>0</v>
      </c>
      <c r="X17" s="57">
        <v>0</v>
      </c>
      <c r="Y17" s="12">
        <f t="shared" si="10"/>
        <v>0</v>
      </c>
      <c r="Z17" s="57">
        <v>0</v>
      </c>
      <c r="AA17" s="12">
        <f t="shared" si="11"/>
        <v>0</v>
      </c>
      <c r="AB17" s="74">
        <f t="shared" si="12"/>
        <v>1</v>
      </c>
      <c r="AC17" s="44">
        <f t="shared" si="13"/>
        <v>23152.23</v>
      </c>
      <c r="AD17" s="46"/>
      <c r="AJ17" s="5"/>
      <c r="AK17" s="59"/>
    </row>
    <row r="18" spans="1:37" x14ac:dyDescent="0.25">
      <c r="A18" s="101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3"/>
      <c r="AI18" s="4"/>
      <c r="AK18" s="47"/>
    </row>
    <row r="19" spans="1:37" ht="15.75" thickBot="1" x14ac:dyDescent="0.3">
      <c r="A19" s="99"/>
      <c r="B19" s="100"/>
      <c r="C19" s="14">
        <f>SUM(C11:C17)</f>
        <v>1443576.7000000002</v>
      </c>
      <c r="D19" s="15">
        <f t="shared" ref="D19" si="21">TRUNC(ROUND(E19/$C$19,2),2)</f>
        <v>0.22</v>
      </c>
      <c r="E19" s="16">
        <f t="shared" ref="E19" si="22">SUM(E11:E17)</f>
        <v>316381.103</v>
      </c>
      <c r="F19" s="15">
        <f t="shared" ref="F19" si="23">TRUNC(ROUND(G19/$C$19,2),2)</f>
        <v>0.22</v>
      </c>
      <c r="G19" s="16">
        <f t="shared" ref="G19" si="24">SUM(G11:G17)</f>
        <v>316381.103</v>
      </c>
      <c r="H19" s="15">
        <f t="shared" ref="H19" si="25">TRUNC(ROUND(I19/$C$19,2),2)</f>
        <v>0.27</v>
      </c>
      <c r="I19" s="16">
        <f t="shared" ref="I19" si="26">SUM(I11:I17)</f>
        <v>393831.13199999998</v>
      </c>
      <c r="J19" s="15">
        <f t="shared" ref="J19" si="27">TRUNC(ROUND(K19/$C$19,2),2)</f>
        <v>0.28999999999999998</v>
      </c>
      <c r="K19" s="16">
        <f t="shared" ref="K19" si="28">SUM(K11:K17)</f>
        <v>416983.36199999996</v>
      </c>
      <c r="L19" s="15">
        <f t="shared" ref="L19" si="29">TRUNC(ROUND(M19/$C$19,2),2)</f>
        <v>0</v>
      </c>
      <c r="M19" s="16">
        <f t="shared" ref="M19" si="30">SUM(M11:M17)</f>
        <v>0</v>
      </c>
      <c r="N19" s="15">
        <f t="shared" ref="N19" si="31">TRUNC(ROUND(O19/$C$19,2),2)</f>
        <v>0</v>
      </c>
      <c r="O19" s="16">
        <f t="shared" ref="O19" si="32">SUM(O11:O17)</f>
        <v>0</v>
      </c>
      <c r="P19" s="15">
        <f t="shared" ref="P19" si="33">TRUNC(ROUND(Q19/$C$19,2),2)</f>
        <v>0</v>
      </c>
      <c r="Q19" s="16">
        <f>SUM(Q11:Q17)</f>
        <v>0</v>
      </c>
      <c r="R19" s="15">
        <f t="shared" ref="R19" si="34">TRUNC(ROUND(S19/$C$19,2),2)</f>
        <v>0</v>
      </c>
      <c r="S19" s="16">
        <f>SUM(S11:S17)</f>
        <v>0</v>
      </c>
      <c r="T19" s="15">
        <f t="shared" ref="T19" si="35">TRUNC(ROUND(U19/$C$19,2),2)</f>
        <v>0</v>
      </c>
      <c r="U19" s="16">
        <f>SUM(U11:U17)</f>
        <v>0</v>
      </c>
      <c r="V19" s="15">
        <f t="shared" ref="V19" si="36">TRUNC(ROUND(W19/$C$19,2),2)</f>
        <v>0</v>
      </c>
      <c r="W19" s="16">
        <f>SUM(W11:W17)</f>
        <v>0</v>
      </c>
      <c r="X19" s="15">
        <f t="shared" ref="X19" si="37">TRUNC(ROUND(Y19/$C$19,2),2)</f>
        <v>0</v>
      </c>
      <c r="Y19" s="16">
        <f>SUM(Y11:Y17)</f>
        <v>0</v>
      </c>
      <c r="Z19" s="15">
        <f t="shared" ref="Z19" si="38">TRUNC(ROUND(AA19/$C$19,2),2)</f>
        <v>0</v>
      </c>
      <c r="AA19" s="16">
        <f>SUM(AA11:AA17)</f>
        <v>0</v>
      </c>
      <c r="AB19" s="17">
        <f>SUM(D19,F19,H19,J19,L19,N19,P19,R19,T19,V19,X19,Z19)</f>
        <v>1</v>
      </c>
      <c r="AC19" s="18">
        <f>SUM(AC11:AC17)</f>
        <v>1443576.7000000002</v>
      </c>
    </row>
    <row r="20" spans="1:37" x14ac:dyDescent="0.25">
      <c r="A20" s="9"/>
      <c r="B20" s="9"/>
      <c r="C20" s="1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F20" s="64"/>
      <c r="AG20" s="64"/>
      <c r="AH20" s="64"/>
      <c r="AJ20" s="46"/>
    </row>
    <row r="21" spans="1:37" ht="15" customHeight="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F21" s="64"/>
      <c r="AG21" s="64"/>
      <c r="AH21" s="64"/>
      <c r="AI21" s="45"/>
      <c r="AJ21" s="6"/>
    </row>
    <row r="22" spans="1:37" ht="15.75" thickBo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F22" s="64"/>
      <c r="AG22" s="78"/>
      <c r="AH22" s="64"/>
      <c r="AI22" s="45"/>
      <c r="AJ22" s="6"/>
    </row>
    <row r="23" spans="1:37" x14ac:dyDescent="0.25">
      <c r="A23" s="90" t="s">
        <v>4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2"/>
      <c r="AF23" s="64"/>
      <c r="AG23" s="64"/>
      <c r="AH23" s="64"/>
      <c r="AI23" s="45"/>
      <c r="AJ23" s="6"/>
    </row>
    <row r="24" spans="1:37" x14ac:dyDescent="0.25">
      <c r="A24" s="101" t="s">
        <v>10</v>
      </c>
      <c r="B24" s="93" t="s">
        <v>2</v>
      </c>
      <c r="C24" s="93" t="s">
        <v>6</v>
      </c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4"/>
      <c r="AF24" s="64"/>
      <c r="AG24" s="64"/>
      <c r="AH24" s="64"/>
    </row>
    <row r="25" spans="1:37" x14ac:dyDescent="0.25">
      <c r="A25" s="101"/>
      <c r="B25" s="93"/>
      <c r="C25" s="20"/>
      <c r="D25" s="86" t="str">
        <f t="shared" ref="D25:N25" si="39">D9</f>
        <v>30 Dias</v>
      </c>
      <c r="E25" s="87"/>
      <c r="F25" s="86" t="str">
        <f t="shared" si="39"/>
        <v>60 Dias</v>
      </c>
      <c r="G25" s="87"/>
      <c r="H25" s="86" t="str">
        <f t="shared" si="39"/>
        <v>90 Dias</v>
      </c>
      <c r="I25" s="87"/>
      <c r="J25" s="86" t="str">
        <f t="shared" si="39"/>
        <v>120 Dias</v>
      </c>
      <c r="K25" s="87"/>
      <c r="L25" s="86" t="str">
        <f t="shared" si="39"/>
        <v>150 Dias</v>
      </c>
      <c r="M25" s="87"/>
      <c r="N25" s="86" t="str">
        <f t="shared" si="39"/>
        <v>180 Dias</v>
      </c>
      <c r="O25" s="87"/>
      <c r="P25" s="86" t="str">
        <f t="shared" ref="P25" si="40">P9</f>
        <v>210 Dias</v>
      </c>
      <c r="Q25" s="87"/>
      <c r="R25" s="86" t="str">
        <f t="shared" ref="R25" si="41">R9</f>
        <v>240 Dias</v>
      </c>
      <c r="S25" s="87"/>
      <c r="T25" s="86" t="str">
        <f t="shared" ref="T25" si="42">T9</f>
        <v>270 Dias</v>
      </c>
      <c r="U25" s="87"/>
      <c r="V25" s="86" t="str">
        <f t="shared" ref="V25" si="43">V9</f>
        <v>300 Dias</v>
      </c>
      <c r="W25" s="87"/>
      <c r="X25" s="86" t="str">
        <f t="shared" ref="X25:Z25" si="44">X9</f>
        <v>330 Dias</v>
      </c>
      <c r="Y25" s="87"/>
      <c r="Z25" s="86" t="str">
        <f t="shared" si="44"/>
        <v>XXXX Dias</v>
      </c>
      <c r="AA25" s="87"/>
      <c r="AB25" s="88" t="str">
        <f t="shared" ref="AB25" si="45">AB9</f>
        <v>Acumulado</v>
      </c>
      <c r="AC25" s="89"/>
      <c r="AF25" s="64"/>
      <c r="AG25" s="64"/>
      <c r="AH25" s="64"/>
    </row>
    <row r="26" spans="1:37" x14ac:dyDescent="0.25">
      <c r="A26" s="38">
        <v>1</v>
      </c>
      <c r="B26" s="21" t="s">
        <v>11</v>
      </c>
      <c r="C26" s="22"/>
      <c r="D26" s="20"/>
      <c r="E26" s="23">
        <f>TRUNC(ROUND(E$19*$AH$9,2),4)</f>
        <v>262997.8</v>
      </c>
      <c r="F26" s="70"/>
      <c r="G26" s="71">
        <f>TRUNC(ROUND(G$19*$AH$9,2),2)</f>
        <v>262997.8</v>
      </c>
      <c r="H26" s="70"/>
      <c r="I26" s="71">
        <f>TRUNC(ROUND(I$19*$AH$9,2),2)</f>
        <v>327379.61</v>
      </c>
      <c r="J26" s="70"/>
      <c r="K26" s="71">
        <f>TRUNC(ROUND(K$19*$AH$9,2),2)-0.55</f>
        <v>346624.79000000004</v>
      </c>
      <c r="L26" s="70"/>
      <c r="M26" s="71">
        <f>TRUNC(ROUND(M$19*$AH$9,2),2)</f>
        <v>0</v>
      </c>
      <c r="N26" s="70"/>
      <c r="O26" s="71">
        <f>TRUNC(ROUND(O$19*$AH$9,2),2)</f>
        <v>0</v>
      </c>
      <c r="P26" s="70"/>
      <c r="Q26" s="71">
        <f>TRUNC(ROUND(Q$19*$AH$9,2),2)</f>
        <v>0</v>
      </c>
      <c r="R26" s="70"/>
      <c r="S26" s="71">
        <f>TRUNC(ROUND(S$19*$AH$9,2),2)</f>
        <v>0</v>
      </c>
      <c r="T26" s="70"/>
      <c r="U26" s="71">
        <f>TRUNC(ROUND(U$19*$AH$9,2),2)</f>
        <v>0</v>
      </c>
      <c r="V26" s="70"/>
      <c r="W26" s="71">
        <f>TRUNC(ROUND(W$19*$AH$9,2),2)</f>
        <v>0</v>
      </c>
      <c r="X26" s="70"/>
      <c r="Y26" s="71">
        <f>TRUNC(ROUND(Y$19*$AH$9,2),2)</f>
        <v>0</v>
      </c>
      <c r="Z26" s="70"/>
      <c r="AA26" s="71">
        <f>TRUNC(ROUND(AA$19*$AH$9,2),2)</f>
        <v>0</v>
      </c>
      <c r="AB26" s="20"/>
      <c r="AC26" s="24">
        <f>SUM(E26,G26,I26,K26,M26,O26,Q26,S26,U26,W26,Y26,AA26)</f>
        <v>1200000</v>
      </c>
      <c r="AD26" s="47"/>
      <c r="AF26" s="64"/>
      <c r="AG26" s="64"/>
      <c r="AH26" s="64"/>
      <c r="AJ26" s="46"/>
    </row>
    <row r="27" spans="1:37" x14ac:dyDescent="0.25">
      <c r="A27" s="38">
        <v>2</v>
      </c>
      <c r="B27" s="21" t="s">
        <v>12</v>
      </c>
      <c r="C27" s="22"/>
      <c r="D27" s="20"/>
      <c r="E27" s="23">
        <f>TRUNC(ROUND(E$19*$AH$10,2),4)</f>
        <v>53383.3</v>
      </c>
      <c r="F27" s="70"/>
      <c r="G27" s="71">
        <f>TRUNC(ROUND(G$19*$AH$10,2),2)</f>
        <v>53383.3</v>
      </c>
      <c r="H27" s="70"/>
      <c r="I27" s="71">
        <f>TRUNC(ROUND(I$19*$AH$10,2),2)</f>
        <v>66451.520000000004</v>
      </c>
      <c r="J27" s="70"/>
      <c r="K27" s="71">
        <f>70358.03+0.55</f>
        <v>70358.58</v>
      </c>
      <c r="L27" s="70"/>
      <c r="M27" s="71">
        <f>TRUNC(ROUND(M$19*$AH$10,2),2)</f>
        <v>0</v>
      </c>
      <c r="N27" s="70"/>
      <c r="O27" s="71">
        <f>TRUNC(ROUND(O$19*$AH$10,2),2)</f>
        <v>0</v>
      </c>
      <c r="P27" s="70"/>
      <c r="Q27" s="71">
        <f>TRUNC(ROUND(Q$19*$AH$10,2),2)</f>
        <v>0</v>
      </c>
      <c r="R27" s="70"/>
      <c r="S27" s="71">
        <f>TRUNC(ROUND(S$19*$AH$10,2),2)</f>
        <v>0</v>
      </c>
      <c r="T27" s="70"/>
      <c r="U27" s="71">
        <f>TRUNC(ROUND(U$19*$AH$10,2),2)</f>
        <v>0</v>
      </c>
      <c r="V27" s="70"/>
      <c r="W27" s="71">
        <f>TRUNC(ROUND(W$19*$AH$10,2),2)</f>
        <v>0</v>
      </c>
      <c r="X27" s="70"/>
      <c r="Y27" s="71">
        <f>TRUNC(ROUND(Y$19*$AH$10,2),2)</f>
        <v>0</v>
      </c>
      <c r="Z27" s="70"/>
      <c r="AA27" s="71">
        <f>TRUNC(ROUND(AA$19*$AH$10,2),2)</f>
        <v>0</v>
      </c>
      <c r="AB27" s="20"/>
      <c r="AC27" s="24">
        <f>SUM(E27,G27,I27,K27,M27,O27,Q27,S27,U27,W27,Y27,AA27)</f>
        <v>243576.7</v>
      </c>
      <c r="AD27" s="47"/>
      <c r="AF27" s="64"/>
      <c r="AG27" s="64"/>
      <c r="AH27" s="64"/>
    </row>
    <row r="28" spans="1:37" ht="15.75" thickBot="1" x14ac:dyDescent="0.3">
      <c r="A28" s="25">
        <v>3</v>
      </c>
      <c r="B28" s="26" t="s">
        <v>5</v>
      </c>
      <c r="C28" s="27"/>
      <c r="D28" s="28"/>
      <c r="E28" s="29">
        <f>SUM(E26:E27)</f>
        <v>316381.09999999998</v>
      </c>
      <c r="F28" s="72"/>
      <c r="G28" s="73">
        <f t="shared" ref="G28" si="46">SUM(G26:G27)</f>
        <v>316381.09999999998</v>
      </c>
      <c r="H28" s="72"/>
      <c r="I28" s="73">
        <f t="shared" ref="I28" si="47">SUM(I26:I27)</f>
        <v>393831.13</v>
      </c>
      <c r="J28" s="72"/>
      <c r="K28" s="73">
        <f>SUM(K26:K27)</f>
        <v>416983.37000000005</v>
      </c>
      <c r="L28" s="72"/>
      <c r="M28" s="73">
        <f t="shared" ref="M28" si="48">SUM(M26:M27)</f>
        <v>0</v>
      </c>
      <c r="N28" s="72"/>
      <c r="O28" s="73">
        <f t="shared" ref="O28" si="49">SUM(O26:O27)</f>
        <v>0</v>
      </c>
      <c r="P28" s="72"/>
      <c r="Q28" s="73">
        <f t="shared" ref="Q28" si="50">SUM(Q26:Q27)</f>
        <v>0</v>
      </c>
      <c r="R28" s="72"/>
      <c r="S28" s="73">
        <f t="shared" ref="S28" si="51">SUM(S26:S27)</f>
        <v>0</v>
      </c>
      <c r="T28" s="72"/>
      <c r="U28" s="73">
        <f t="shared" ref="U28" si="52">SUM(U26:U27)</f>
        <v>0</v>
      </c>
      <c r="V28" s="72"/>
      <c r="W28" s="73">
        <f t="shared" ref="W28" si="53">SUM(W26:W27)</f>
        <v>0</v>
      </c>
      <c r="X28" s="72"/>
      <c r="Y28" s="73">
        <f t="shared" ref="Y28" si="54">SUM(Y26:Y27)</f>
        <v>0</v>
      </c>
      <c r="Z28" s="72"/>
      <c r="AA28" s="73">
        <f t="shared" ref="AA28" si="55">SUM(AA26:AA27)</f>
        <v>0</v>
      </c>
      <c r="AB28" s="28"/>
      <c r="AC28" s="55">
        <f>SUM(E28,G28,I28,K28,M28,O28,Q28,S28,U28,W28,Y28,AA28)</f>
        <v>1443576.7</v>
      </c>
      <c r="AF28" s="64"/>
      <c r="AG28" s="64"/>
      <c r="AH28" s="64"/>
    </row>
    <row r="29" spans="1:37" x14ac:dyDescent="0.25">
      <c r="A29" s="9"/>
      <c r="B29" s="19"/>
      <c r="C29" s="30"/>
      <c r="D29" s="9"/>
      <c r="E29" s="62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F29" s="64"/>
      <c r="AG29" s="64"/>
      <c r="AH29" s="64"/>
    </row>
    <row r="30" spans="1:37" x14ac:dyDescent="0.25">
      <c r="A30" s="9"/>
      <c r="B30" s="31">
        <v>400000</v>
      </c>
      <c r="C30" s="31"/>
      <c r="D30" s="31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F30" s="64"/>
      <c r="AG30" s="64"/>
      <c r="AH30" s="64"/>
    </row>
    <row r="31" spans="1:37" x14ac:dyDescent="0.25">
      <c r="A31" s="9"/>
      <c r="B31" s="31"/>
      <c r="C31" s="31"/>
      <c r="D31" s="31"/>
      <c r="E31" s="63"/>
      <c r="F31" s="31"/>
      <c r="G31" s="63"/>
      <c r="H31" s="31"/>
      <c r="I31" s="63"/>
      <c r="J31" s="31"/>
      <c r="K31" s="63"/>
      <c r="L31" s="31"/>
      <c r="M31" s="63"/>
      <c r="N31" s="31"/>
      <c r="O31" s="63"/>
      <c r="P31" s="31"/>
      <c r="Q31" s="31"/>
      <c r="R31" s="31"/>
      <c r="S31" s="31"/>
      <c r="T31" s="9"/>
      <c r="U31" s="9"/>
      <c r="V31" s="9"/>
      <c r="W31" s="9"/>
      <c r="X31" s="9"/>
      <c r="Y31" s="9"/>
      <c r="Z31" s="9"/>
      <c r="AA31" s="9"/>
      <c r="AB31" s="9"/>
      <c r="AC31" s="9"/>
      <c r="AF31" s="64"/>
      <c r="AG31" s="64"/>
      <c r="AH31" s="64"/>
    </row>
    <row r="32" spans="1:37" x14ac:dyDescent="0.25">
      <c r="A32" s="9"/>
      <c r="B32" s="31"/>
      <c r="C32" s="31"/>
      <c r="D32" s="31"/>
      <c r="E32" s="63"/>
      <c r="F32" s="31"/>
      <c r="G32" s="63"/>
      <c r="H32" s="31"/>
      <c r="I32" s="63"/>
      <c r="J32" s="31"/>
      <c r="K32" s="63"/>
      <c r="L32" s="31"/>
      <c r="M32" s="63"/>
      <c r="N32" s="31"/>
      <c r="O32" s="63"/>
      <c r="P32" s="31"/>
      <c r="Q32" s="31"/>
      <c r="R32" s="31"/>
      <c r="S32" s="31"/>
      <c r="T32" s="9"/>
      <c r="U32" s="9"/>
      <c r="V32" s="9"/>
      <c r="W32" s="9"/>
      <c r="X32" s="9"/>
      <c r="Y32" s="9"/>
      <c r="Z32" s="9"/>
      <c r="AA32" s="9"/>
      <c r="AB32" s="9"/>
      <c r="AC32" s="9"/>
      <c r="AF32" s="64"/>
      <c r="AG32" s="64"/>
      <c r="AH32" s="64"/>
    </row>
    <row r="33" spans="1:34" x14ac:dyDescent="0.25">
      <c r="A33" s="9"/>
      <c r="B33" s="33"/>
      <c r="C33" s="32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34"/>
      <c r="S33" s="34"/>
      <c r="T33" s="9"/>
      <c r="U33" s="9"/>
      <c r="V33" s="9"/>
      <c r="W33" s="9"/>
      <c r="X33" s="9"/>
      <c r="Y33" s="9"/>
      <c r="Z33" s="9"/>
      <c r="AA33" s="9"/>
      <c r="AB33" s="9"/>
      <c r="AC33" s="9"/>
      <c r="AF33" s="64"/>
      <c r="AG33" s="64"/>
      <c r="AH33" s="64"/>
    </row>
    <row r="34" spans="1:34" x14ac:dyDescent="0.25">
      <c r="A34" s="9"/>
      <c r="B34" s="35"/>
      <c r="C34" s="36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F34" s="64"/>
      <c r="AG34" s="64"/>
      <c r="AH34" s="64"/>
    </row>
    <row r="35" spans="1:34" x14ac:dyDescent="0.25">
      <c r="A35" s="9"/>
      <c r="B35" s="36"/>
      <c r="C35" s="36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F35" s="64"/>
      <c r="AG35" s="64"/>
      <c r="AH35" s="64"/>
    </row>
    <row r="36" spans="1:34" x14ac:dyDescent="0.25">
      <c r="A36" s="9"/>
      <c r="B36" s="9"/>
      <c r="C36" s="85" t="s">
        <v>41</v>
      </c>
      <c r="D36" s="85"/>
      <c r="E36" s="85"/>
      <c r="F36" s="85"/>
      <c r="G36" s="85"/>
      <c r="H36" s="56"/>
      <c r="I36" s="56"/>
      <c r="J36" s="56"/>
      <c r="K36" s="56"/>
      <c r="L36" s="56"/>
      <c r="M36" s="56"/>
      <c r="N36" s="56"/>
      <c r="O36" s="56"/>
      <c r="P36" s="56"/>
      <c r="Q36" s="37"/>
      <c r="R36" s="37"/>
      <c r="S36" s="37"/>
      <c r="T36" s="9"/>
      <c r="U36" s="9"/>
      <c r="V36" s="9"/>
      <c r="W36" s="9"/>
      <c r="X36" s="9"/>
      <c r="Y36" s="9"/>
      <c r="Z36" s="9"/>
      <c r="AA36" s="9"/>
      <c r="AB36" s="9"/>
      <c r="AC36" s="9"/>
      <c r="AF36" s="64"/>
      <c r="AG36" s="64"/>
      <c r="AH36" s="64"/>
    </row>
    <row r="37" spans="1:34" x14ac:dyDescent="0.25">
      <c r="A37" s="9"/>
      <c r="B37" s="9"/>
      <c r="C37" s="108" t="s">
        <v>42</v>
      </c>
      <c r="D37" s="108"/>
      <c r="E37" s="108"/>
      <c r="F37" s="108"/>
      <c r="G37" s="108"/>
      <c r="H37" s="37"/>
      <c r="I37" s="37"/>
      <c r="J37" s="37"/>
      <c r="K37" s="37"/>
      <c r="L37" s="37"/>
      <c r="M37" s="37"/>
      <c r="N37" s="37"/>
      <c r="O37" s="37"/>
      <c r="P37" s="37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F37" s="64"/>
      <c r="AG37" s="64"/>
      <c r="AH37" s="64"/>
    </row>
    <row r="38" spans="1:34" x14ac:dyDescent="0.25">
      <c r="A38" s="9"/>
      <c r="B38" s="9"/>
      <c r="C38" s="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9"/>
      <c r="AC38" s="9"/>
      <c r="AF38" s="64"/>
      <c r="AG38" s="64"/>
      <c r="AH38" s="64"/>
    </row>
    <row r="39" spans="1:34" x14ac:dyDescent="0.25"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F39" s="64"/>
      <c r="AG39" s="64"/>
      <c r="AH39" s="64"/>
    </row>
    <row r="40" spans="1:34" x14ac:dyDescent="0.25"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F40" s="64"/>
      <c r="AG40" s="64"/>
      <c r="AH40" s="64"/>
    </row>
    <row r="41" spans="1:34" x14ac:dyDescent="0.25"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F41" s="64"/>
      <c r="AG41" s="64"/>
      <c r="AH41" s="64"/>
    </row>
    <row r="42" spans="1:34" x14ac:dyDescent="0.25">
      <c r="AF42" s="64"/>
      <c r="AG42" s="64"/>
      <c r="AH42" s="64"/>
    </row>
    <row r="43" spans="1:34" x14ac:dyDescent="0.25"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AF43" s="64"/>
      <c r="AG43" s="64"/>
      <c r="AH43" s="64"/>
    </row>
    <row r="44" spans="1:34" x14ac:dyDescent="0.25"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AF44" s="64"/>
      <c r="AG44" s="64"/>
      <c r="AH44" s="64"/>
    </row>
    <row r="45" spans="1:34" x14ac:dyDescent="0.25"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AF45" s="64"/>
      <c r="AG45" s="64"/>
      <c r="AH45" s="64"/>
    </row>
    <row r="46" spans="1:34" x14ac:dyDescent="0.25">
      <c r="AF46" s="64"/>
      <c r="AG46" s="64"/>
      <c r="AH46" s="64"/>
    </row>
    <row r="47" spans="1:34" x14ac:dyDescent="0.25">
      <c r="C47" s="8"/>
      <c r="AF47" s="64"/>
      <c r="AG47" s="64"/>
      <c r="AH47" s="64"/>
    </row>
    <row r="48" spans="1:34" x14ac:dyDescent="0.25">
      <c r="C48" s="8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AF48" s="64"/>
      <c r="AG48" s="64"/>
      <c r="AH48" s="64"/>
    </row>
    <row r="49" spans="4:34" x14ac:dyDescent="0.25"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AF49" s="64"/>
      <c r="AG49" s="64"/>
      <c r="AH49" s="64"/>
    </row>
    <row r="50" spans="4:34" x14ac:dyDescent="0.25">
      <c r="AF50" s="64"/>
      <c r="AG50" s="64"/>
      <c r="AH50" s="64"/>
    </row>
    <row r="51" spans="4:34" x14ac:dyDescent="0.25">
      <c r="AF51" s="64"/>
      <c r="AG51" s="64"/>
      <c r="AH51" s="64"/>
    </row>
    <row r="52" spans="4:34" x14ac:dyDescent="0.25">
      <c r="AF52" s="64"/>
      <c r="AG52" s="64"/>
      <c r="AH52" s="64"/>
    </row>
    <row r="53" spans="4:34" x14ac:dyDescent="0.25">
      <c r="AF53" s="64"/>
      <c r="AG53" s="64"/>
      <c r="AH53" s="64"/>
    </row>
    <row r="54" spans="4:34" x14ac:dyDescent="0.25">
      <c r="AF54" s="64"/>
      <c r="AG54" s="64"/>
      <c r="AH54" s="64"/>
    </row>
    <row r="63" spans="4:34" x14ac:dyDescent="0.25">
      <c r="AF63" s="106" t="s">
        <v>30</v>
      </c>
      <c r="AG63" s="106"/>
      <c r="AH63" s="106"/>
    </row>
    <row r="64" spans="4:34" x14ac:dyDescent="0.25">
      <c r="AF64" s="48"/>
      <c r="AG64" s="61" t="s">
        <v>9</v>
      </c>
      <c r="AH64" s="61" t="s">
        <v>8</v>
      </c>
    </row>
    <row r="65" spans="32:34" x14ac:dyDescent="0.25">
      <c r="AF65" s="48" t="s">
        <v>11</v>
      </c>
      <c r="AG65" s="49" t="e">
        <f>AG51-#REF!</f>
        <v>#REF!</v>
      </c>
      <c r="AH65" s="50" t="e">
        <f>TRUNC(ROUND(AG65/$AG$68,4),4)</f>
        <v>#REF!</v>
      </c>
    </row>
    <row r="66" spans="32:34" x14ac:dyDescent="0.25">
      <c r="AF66" s="48" t="s">
        <v>12</v>
      </c>
      <c r="AG66" s="49" t="e">
        <f>AG52-#REF!</f>
        <v>#REF!</v>
      </c>
      <c r="AH66" s="50" t="e">
        <f>TRUNC(ROUND(AG66/$AG$68,4),4)</f>
        <v>#REF!</v>
      </c>
    </row>
    <row r="67" spans="32:34" x14ac:dyDescent="0.25">
      <c r="AF67" s="51"/>
      <c r="AG67" s="52"/>
      <c r="AH67" s="53"/>
    </row>
    <row r="68" spans="32:34" x14ac:dyDescent="0.25">
      <c r="AF68" s="48" t="s">
        <v>5</v>
      </c>
      <c r="AG68" s="54" t="e">
        <f>SUM(AG65:AG66)</f>
        <v>#REF!</v>
      </c>
      <c r="AH68" s="50" t="e">
        <f>AH66+AH65</f>
        <v>#REF!</v>
      </c>
    </row>
  </sheetData>
  <mergeCells count="48">
    <mergeCell ref="J9:K9"/>
    <mergeCell ref="L9:M9"/>
    <mergeCell ref="N9:O9"/>
    <mergeCell ref="P9:Q9"/>
    <mergeCell ref="P2:Q2"/>
    <mergeCell ref="AA2:AC2"/>
    <mergeCell ref="D9:E9"/>
    <mergeCell ref="F9:G9"/>
    <mergeCell ref="B8:B9"/>
    <mergeCell ref="A24:A25"/>
    <mergeCell ref="B24:B25"/>
    <mergeCell ref="T9:U9"/>
    <mergeCell ref="R9:S9"/>
    <mergeCell ref="V9:W9"/>
    <mergeCell ref="Z9:AA9"/>
    <mergeCell ref="X9:Y9"/>
    <mergeCell ref="A8:A9"/>
    <mergeCell ref="AB9:AC9"/>
    <mergeCell ref="A2:B2"/>
    <mergeCell ref="A4:P4"/>
    <mergeCell ref="H9:I9"/>
    <mergeCell ref="AF63:AH63"/>
    <mergeCell ref="D33:Q33"/>
    <mergeCell ref="P25:Q25"/>
    <mergeCell ref="D25:E25"/>
    <mergeCell ref="T25:U25"/>
    <mergeCell ref="R25:S25"/>
    <mergeCell ref="V25:W25"/>
    <mergeCell ref="X25:Y25"/>
    <mergeCell ref="C37:G37"/>
    <mergeCell ref="J25:K25"/>
    <mergeCell ref="L25:M25"/>
    <mergeCell ref="AF3:AH6"/>
    <mergeCell ref="A1:AC1"/>
    <mergeCell ref="C36:G36"/>
    <mergeCell ref="N25:O25"/>
    <mergeCell ref="AB25:AC25"/>
    <mergeCell ref="A23:AC23"/>
    <mergeCell ref="C8:AC8"/>
    <mergeCell ref="C24:AC24"/>
    <mergeCell ref="A7:AC7"/>
    <mergeCell ref="AF7:AH7"/>
    <mergeCell ref="A19:B19"/>
    <mergeCell ref="A18:AC18"/>
    <mergeCell ref="Z25:AA25"/>
    <mergeCell ref="AA3:AC6"/>
    <mergeCell ref="F25:G25"/>
    <mergeCell ref="H25:I25"/>
  </mergeCells>
  <printOptions horizontalCentered="1"/>
  <pageMargins left="0.19685039370078741" right="0.19685039370078741" top="0.78740157480314965" bottom="0.23622047244094491" header="0.31496062992125984" footer="0.19685039370078741"/>
  <pageSetup paperSize="9" scale="41" fitToHeight="0" orientation="landscape" r:id="rId1"/>
  <ignoredErrors>
    <ignoredError sqref="A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>Secretaria de Estado de Infraestrutura e Logistica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Walter</dc:creator>
  <cp:lastModifiedBy>Usuario</cp:lastModifiedBy>
  <cp:lastPrinted>2021-09-27T14:03:02Z</cp:lastPrinted>
  <dcterms:created xsi:type="dcterms:W3CDTF">2017-02-01T19:00:58Z</dcterms:created>
  <dcterms:modified xsi:type="dcterms:W3CDTF">2021-09-27T14:03:29Z</dcterms:modified>
</cp:coreProperties>
</file>