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/>
  <mc:AlternateContent xmlns:mc="http://schemas.openxmlformats.org/markup-compatibility/2006">
    <mc:Choice Requires="x15">
      <x15ac:absPath xmlns:x15ac="http://schemas.microsoft.com/office/spreadsheetml/2010/11/ac" url="/Volumes/My Passport/Catanduvas/2021/ITAIPU - AGRICULTURA/PAVIMENTACAO UVR/"/>
    </mc:Choice>
  </mc:AlternateContent>
  <xr:revisionPtr revIDLastSave="0" documentId="13_ncr:1_{AC5250D5-440F-4941-AEBB-49572D3CF3E6}" xr6:coauthVersionLast="47" xr6:coauthVersionMax="47" xr10:uidLastSave="{00000000-0000-0000-0000-000000000000}"/>
  <bookViews>
    <workbookView xWindow="200" yWindow="2160" windowWidth="22780" windowHeight="18500" activeTab="1" xr2:uid="{00000000-000D-0000-FFFF-FFFF00000000}"/>
  </bookViews>
  <sheets>
    <sheet name="Plan1" sheetId="11" state="hidden" r:id="rId1"/>
    <sheet name="GLOBAL" sheetId="18" r:id="rId2"/>
    <sheet name="Planilha1" sheetId="20" state="hidden" r:id="rId3"/>
  </sheets>
  <definedNames>
    <definedName name="_xlnm.Print_Area" localSheetId="1">GLOBAL!$A$1:$P$53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3" i="18" l="1"/>
  <c r="O10" i="18"/>
  <c r="O11" i="18"/>
  <c r="K21" i="18"/>
  <c r="N21" i="18"/>
  <c r="O21" i="18"/>
  <c r="K22" i="18"/>
  <c r="N22" i="18"/>
  <c r="O22" i="18"/>
  <c r="N23" i="18"/>
  <c r="O23" i="18"/>
  <c r="K24" i="18"/>
  <c r="N24" i="18"/>
  <c r="O24" i="18"/>
  <c r="K25" i="18"/>
  <c r="N25" i="18"/>
  <c r="O25" i="18"/>
  <c r="K26" i="18"/>
  <c r="N26" i="18"/>
  <c r="O26" i="18"/>
  <c r="K27" i="18"/>
  <c r="N27" i="18"/>
  <c r="O27" i="18"/>
  <c r="K28" i="18"/>
  <c r="N28" i="18"/>
  <c r="O28" i="18"/>
  <c r="O29" i="18"/>
  <c r="O30" i="18"/>
  <c r="O31" i="18"/>
  <c r="O37" i="18"/>
  <c r="O38" i="18"/>
  <c r="O39" i="18"/>
  <c r="O41" i="18"/>
  <c r="N38" i="18"/>
  <c r="N37" i="18"/>
  <c r="N30" i="18"/>
  <c r="N29" i="18"/>
  <c r="N10" i="18"/>
  <c r="N9" i="18"/>
  <c r="C29" i="18"/>
  <c r="A29" i="18"/>
  <c r="C28" i="18"/>
  <c r="A28" i="18"/>
  <c r="C27" i="18"/>
  <c r="A27" i="18"/>
  <c r="C26" i="18"/>
  <c r="A26" i="18"/>
  <c r="C25" i="18"/>
  <c r="A25" i="18"/>
  <c r="C24" i="18"/>
  <c r="A24" i="18"/>
  <c r="C23" i="18"/>
  <c r="A23" i="18"/>
  <c r="C22" i="18"/>
  <c r="A22" i="18"/>
  <c r="C21" i="18"/>
  <c r="A21" i="18"/>
  <c r="N18" i="18"/>
  <c r="O18" i="18"/>
  <c r="N17" i="18"/>
  <c r="O17" i="18"/>
  <c r="N16" i="18"/>
  <c r="O16" i="18"/>
  <c r="N15" i="18"/>
  <c r="O15" i="18"/>
  <c r="N14" i="18"/>
  <c r="O14" i="18"/>
  <c r="N13" i="18"/>
  <c r="O13" i="18"/>
  <c r="O9" i="18"/>
  <c r="O19" i="18"/>
  <c r="N43" i="18"/>
  <c r="O45" i="18"/>
</calcChain>
</file>

<file path=xl/sharedStrings.xml><?xml version="1.0" encoding="utf-8"?>
<sst xmlns="http://schemas.openxmlformats.org/spreadsheetml/2006/main" count="153" uniqueCount="93">
  <si>
    <t>CODIGO</t>
  </si>
  <si>
    <t>DESCRIÇÃO DO SERVIÇO</t>
  </si>
  <si>
    <t>REFERENCIA</t>
  </si>
  <si>
    <t>UNID</t>
  </si>
  <si>
    <t>PREÇO UNIT</t>
  </si>
  <si>
    <t>S/BDI</t>
  </si>
  <si>
    <t>C/BDI</t>
  </si>
  <si>
    <t>VALOR</t>
  </si>
  <si>
    <t>Sub-total pavimentação</t>
  </si>
  <si>
    <t>Sub-total drenagem</t>
  </si>
  <si>
    <t>Sub-total terraplenagem</t>
  </si>
  <si>
    <t>Sub-total ligantes</t>
  </si>
  <si>
    <t>Total geral</t>
  </si>
  <si>
    <t>Grupo terraplenagem</t>
  </si>
  <si>
    <t>Grupo drenagem</t>
  </si>
  <si>
    <t>Grupo pavimentação ( exclusive ligantes )</t>
  </si>
  <si>
    <t>Grupo ligantes betuminosos</t>
  </si>
  <si>
    <t>Grupo sinalização</t>
  </si>
  <si>
    <t>Sub-total sinalização</t>
  </si>
  <si>
    <r>
      <t xml:space="preserve">Municipio : </t>
    </r>
    <r>
      <rPr>
        <sz val="11"/>
        <color rgb="FF0070C0"/>
        <rFont val="Calibri"/>
        <family val="2"/>
        <scheme val="minor"/>
      </rPr>
      <t>CATANDUVAS - PR</t>
    </r>
  </si>
  <si>
    <t>Desmatamento e limpeza diam. até 30cm</t>
  </si>
  <si>
    <t>Escarificação, conformação e compactação do subleito</t>
  </si>
  <si>
    <t>DER</t>
  </si>
  <si>
    <t>M2</t>
  </si>
  <si>
    <t>BDI</t>
  </si>
  <si>
    <t>Meio fio de concreto tipo 2 (executado c/ extrusora)</t>
  </si>
  <si>
    <t>Colchão de argila p/ pav. poliédrico</t>
  </si>
  <si>
    <t>M</t>
  </si>
  <si>
    <t>Extração, carga, transp. preparo e assentamento do poliedro</t>
  </si>
  <si>
    <t>Contenção lateral com solo local</t>
  </si>
  <si>
    <t>Enchimento c/ argila p/ pav. poliédrico</t>
  </si>
  <si>
    <t>Compactação de pavimento poliédrico</t>
  </si>
  <si>
    <t>QTDE</t>
  </si>
  <si>
    <t>Placa sinalização c/ película refletiva</t>
  </si>
  <si>
    <t>TRANSPORTE</t>
  </si>
  <si>
    <r>
      <t xml:space="preserve">Taxa de ISS do municipio : </t>
    </r>
    <r>
      <rPr>
        <sz val="11"/>
        <color rgb="FF0070C0"/>
        <rFont val="Calibri"/>
        <family val="2"/>
        <scheme val="minor"/>
      </rPr>
      <t>5,00</t>
    </r>
    <r>
      <rPr>
        <sz val="11"/>
        <color theme="1"/>
        <rFont val="Calibri"/>
        <family val="2"/>
        <scheme val="minor"/>
      </rPr>
      <t xml:space="preserve"> %</t>
    </r>
  </si>
  <si>
    <t>Base de calculo : mão de obra ( 25% )</t>
  </si>
  <si>
    <t>LUCAS MATHIAS DOS SANTOS SILVA</t>
  </si>
  <si>
    <t>ENG. CIVIL</t>
  </si>
  <si>
    <t>CREA PR-89858/D</t>
  </si>
  <si>
    <t>M3</t>
  </si>
  <si>
    <t>somente nas laterais da pista - 1metro em cada lado</t>
  </si>
  <si>
    <t>corrigido 2 lados</t>
  </si>
  <si>
    <t>MEMORIA DE CÁLCULO</t>
  </si>
  <si>
    <t>Escavação valas de drenagem 1a.</t>
  </si>
  <si>
    <t>Corpo de BSTC 0,40m sem berço</t>
  </si>
  <si>
    <t>Corpo de BSTC 0,60m sem berço</t>
  </si>
  <si>
    <t>PROJETO</t>
  </si>
  <si>
    <t>SICRO</t>
  </si>
  <si>
    <t>BOCA DE LOBO PADRAO SIMPLES - BLS02 DNIT - COM GRELHA DE CONCRETO - 100X100X150</t>
  </si>
  <si>
    <t>DISSIPADOR DE ENERGIA - DER 03 DNIT</t>
  </si>
  <si>
    <t>1 unidade nomes de ruas</t>
  </si>
  <si>
    <t>Suporte de madeira 3"x3" p/ placa sinalização, h=3,00m</t>
  </si>
  <si>
    <t>COMP. 01</t>
  </si>
  <si>
    <t>Escarificação e remoção revestimento primário</t>
  </si>
  <si>
    <t>Desmatamento e limpeza diam. até 30cm</t>
  </si>
  <si>
    <t>Regularização compac.subleito 100% PN (B)</t>
  </si>
  <si>
    <t>Conformação de subleito e adequação da inclinação de pista</t>
  </si>
  <si>
    <t>Colchão de argila p/ pav. Poliédrico</t>
  </si>
  <si>
    <t>Extracão, carga, transp. preparo e assentamento do poliedro</t>
  </si>
  <si>
    <t>Extração, carga, transp. assent. cordão lat. pedra p/ pav. Poliédrico</t>
  </si>
  <si>
    <t>Contencão lateral c/ solo local p/ pav. Poliédrico</t>
  </si>
  <si>
    <t>Enchimento c/ argila p/ pav. Poliédrico</t>
  </si>
  <si>
    <t>Compactacão de pavimento poliédrico</t>
  </si>
  <si>
    <t>Esc. de vala lateral rasa c/motoniveladora</t>
  </si>
  <si>
    <t>DER - 501000</t>
  </si>
  <si>
    <t>DER - 401020</t>
  </si>
  <si>
    <t>DER - 511200</t>
  </si>
  <si>
    <t>DER - 401160</t>
  </si>
  <si>
    <t>DER - 532600</t>
  </si>
  <si>
    <t>DER - 521450</t>
  </si>
  <si>
    <t>DER - 535200</t>
  </si>
  <si>
    <t>DER - 575100</t>
  </si>
  <si>
    <t>DER - 532650</t>
  </si>
  <si>
    <t>DER - 532700</t>
  </si>
  <si>
    <t>DER - 401140</t>
  </si>
  <si>
    <t>EXTENSAO</t>
  </si>
  <si>
    <t>LARGURA</t>
  </si>
  <si>
    <t>AREA TRECHO</t>
  </si>
  <si>
    <t>EXTENSAO X 1 (LIMPEZA) X 2 LADOS</t>
  </si>
  <si>
    <t>EXTENSAO X 2 LADOS</t>
  </si>
  <si>
    <t>CUSTO POR M2</t>
  </si>
  <si>
    <t>ORCAMENTO GLOBAL DE OBRA</t>
  </si>
  <si>
    <t>TODOS</t>
  </si>
  <si>
    <t>REPASSE</t>
  </si>
  <si>
    <t>SOB A CONTENÇÃO LATERAL IMPLANTADA</t>
  </si>
  <si>
    <t>Enleivamento em grama esmeralda</t>
  </si>
  <si>
    <t>DER - 800000</t>
  </si>
  <si>
    <t>EXTENSAO X 1,0 LARG.X 2 LADOS X 15CM ESP.</t>
  </si>
  <si>
    <t>ORÇAMENTO GLOBAL - TODOS OS TRECHOS</t>
  </si>
  <si>
    <t>CONTRAPARTIDA</t>
  </si>
  <si>
    <t>Data base DER :15/01/2021 COM DESONERAÇÃO</t>
  </si>
  <si>
    <t>DATA ELABORADO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</si>
</sst>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&quot;R$ &quot;* #,##0.00_);_(&quot;R$ &quot;* \(#,##0.00\);_(&quot;R$ &quot;* &quot;-&quot;??_);_(@_)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5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2" xfId="0" applyBorder="1"/>
    <xf numFmtId="0" fontId="0" fillId="0" borderId="6" xfId="0" applyBorder="1"/>
    <xf numFmtId="4" fontId="0" fillId="0" borderId="7" xfId="0" applyNumberForma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10" fontId="0" fillId="0" borderId="0" xfId="2" applyNumberFormat="1" applyFont="1"/>
    <xf numFmtId="164" fontId="0" fillId="0" borderId="7" xfId="1" applyFont="1" applyBorder="1" applyAlignment="1">
      <alignment horizontal="right" vertical="center"/>
    </xf>
    <xf numFmtId="4" fontId="3" fillId="0" borderId="10" xfId="0" applyNumberFormat="1" applyFont="1" applyBorder="1"/>
    <xf numFmtId="0" fontId="0" fillId="4" borderId="16" xfId="0" applyFill="1" applyBorder="1" applyAlignment="1">
      <alignment horizontal="center" wrapText="1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4" fillId="0" borderId="2" xfId="0" applyFont="1" applyBorder="1" applyAlignment="1">
      <alignment horizontal="center"/>
    </xf>
    <xf numFmtId="0" fontId="0" fillId="0" borderId="6" xfId="0" applyBorder="1" applyAlignment="1"/>
    <xf numFmtId="0" fontId="0" fillId="0" borderId="2" xfId="0" applyBorder="1" applyAlignment="1"/>
    <xf numFmtId="164" fontId="0" fillId="0" borderId="0" xfId="1" applyFont="1"/>
    <xf numFmtId="43" fontId="0" fillId="0" borderId="0" xfId="0" applyNumberFormat="1"/>
    <xf numFmtId="2" fontId="0" fillId="0" borderId="2" xfId="0" applyNumberFormat="1" applyBorder="1"/>
    <xf numFmtId="4" fontId="0" fillId="0" borderId="0" xfId="0" applyNumberFormat="1"/>
    <xf numFmtId="2" fontId="0" fillId="4" borderId="0" xfId="0" applyNumberFormat="1" applyFill="1"/>
    <xf numFmtId="0" fontId="0" fillId="0" borderId="0" xfId="0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0" fillId="0" borderId="14" xfId="0" applyBorder="1" applyAlignment="1">
      <alignment horizontal="left"/>
    </xf>
    <xf numFmtId="0" fontId="6" fillId="0" borderId="1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3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16" fontId="0" fillId="0" borderId="7" xfId="0" applyNumberFormat="1" applyBorder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9"/>
  <sheetViews>
    <sheetView workbookViewId="0">
      <selection activeCell="F28" sqref="F28"/>
    </sheetView>
  </sheetViews>
  <sheetFormatPr baseColWidth="10" defaultColWidth="8.83203125" defaultRowHeight="15" x14ac:dyDescent="0.2"/>
  <cols>
    <col min="1" max="1" width="59.1640625" customWidth="1"/>
    <col min="2" max="2" width="14.33203125" customWidth="1"/>
  </cols>
  <sheetData>
    <row r="1" spans="1:2" x14ac:dyDescent="0.2">
      <c r="A1" t="s">
        <v>26</v>
      </c>
    </row>
    <row r="2" spans="1:2" x14ac:dyDescent="0.2">
      <c r="A2" t="s">
        <v>28</v>
      </c>
    </row>
    <row r="3" spans="1:2" x14ac:dyDescent="0.2">
      <c r="A3" t="s">
        <v>29</v>
      </c>
    </row>
    <row r="4" spans="1:2" x14ac:dyDescent="0.2">
      <c r="A4" t="s">
        <v>30</v>
      </c>
    </row>
    <row r="5" spans="1:2" x14ac:dyDescent="0.2">
      <c r="A5" t="s">
        <v>31</v>
      </c>
    </row>
    <row r="8" spans="1:2" x14ac:dyDescent="0.2">
      <c r="A8" t="s">
        <v>54</v>
      </c>
      <c r="B8" t="s">
        <v>65</v>
      </c>
    </row>
    <row r="9" spans="1:2" x14ac:dyDescent="0.2">
      <c r="A9" t="s">
        <v>55</v>
      </c>
      <c r="B9" t="s">
        <v>66</v>
      </c>
    </row>
    <row r="10" spans="1:2" x14ac:dyDescent="0.2">
      <c r="A10" t="s">
        <v>56</v>
      </c>
      <c r="B10" t="s">
        <v>67</v>
      </c>
    </row>
    <row r="11" spans="1:2" x14ac:dyDescent="0.2">
      <c r="A11" t="s">
        <v>57</v>
      </c>
      <c r="B11" t="s">
        <v>68</v>
      </c>
    </row>
    <row r="12" spans="1:2" x14ac:dyDescent="0.2">
      <c r="A12" t="s">
        <v>58</v>
      </c>
      <c r="B12" t="s">
        <v>69</v>
      </c>
    </row>
    <row r="13" spans="1:2" x14ac:dyDescent="0.2">
      <c r="A13" t="s">
        <v>59</v>
      </c>
      <c r="B13" t="s">
        <v>70</v>
      </c>
    </row>
    <row r="14" spans="1:2" x14ac:dyDescent="0.2">
      <c r="A14" t="s">
        <v>60</v>
      </c>
      <c r="B14" t="s">
        <v>71</v>
      </c>
    </row>
    <row r="15" spans="1:2" x14ac:dyDescent="0.2">
      <c r="A15" t="s">
        <v>61</v>
      </c>
      <c r="B15" t="s">
        <v>72</v>
      </c>
    </row>
    <row r="16" spans="1:2" x14ac:dyDescent="0.2">
      <c r="A16" t="s">
        <v>62</v>
      </c>
      <c r="B16" t="s">
        <v>73</v>
      </c>
    </row>
    <row r="17" spans="1:2" x14ac:dyDescent="0.2">
      <c r="A17" t="s">
        <v>63</v>
      </c>
      <c r="B17" t="s">
        <v>74</v>
      </c>
    </row>
    <row r="18" spans="1:2" x14ac:dyDescent="0.2">
      <c r="A18" t="s">
        <v>64</v>
      </c>
      <c r="B18" t="s">
        <v>75</v>
      </c>
    </row>
    <row r="19" spans="1:2" x14ac:dyDescent="0.2">
      <c r="A19" t="s">
        <v>86</v>
      </c>
      <c r="B19" t="s">
        <v>87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A0204-36FA-714E-99C6-2EBF6B8BCC78}">
  <sheetPr>
    <pageSetUpPr fitToPage="1"/>
  </sheetPr>
  <dimension ref="A1:Q56"/>
  <sheetViews>
    <sheetView tabSelected="1" zoomScaleNormal="100" workbookViewId="0">
      <selection activeCell="C6" sqref="C6:I7"/>
    </sheetView>
  </sheetViews>
  <sheetFormatPr baseColWidth="10" defaultColWidth="8.83203125" defaultRowHeight="15" x14ac:dyDescent="0.2"/>
  <cols>
    <col min="1" max="1" width="11.5" customWidth="1"/>
    <col min="2" max="2" width="11.6640625" bestFit="1" customWidth="1"/>
    <col min="13" max="13" width="10.5" customWidth="1"/>
    <col min="14" max="14" width="14.33203125" customWidth="1"/>
    <col min="15" max="15" width="18.33203125" customWidth="1"/>
    <col min="16" max="16" width="35.5" style="14" hidden="1" customWidth="1"/>
  </cols>
  <sheetData>
    <row r="1" spans="1:17" ht="32" customHeight="1" x14ac:dyDescent="0.25">
      <c r="A1" s="27" t="s">
        <v>82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  <c r="P1" s="11" t="s">
        <v>43</v>
      </c>
    </row>
    <row r="2" spans="1:17" ht="20" x14ac:dyDescent="0.25">
      <c r="A2" s="30" t="s">
        <v>89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2"/>
      <c r="P2" s="12"/>
    </row>
    <row r="3" spans="1:17" x14ac:dyDescent="0.2">
      <c r="A3" s="33" t="s">
        <v>19</v>
      </c>
      <c r="B3" s="34"/>
      <c r="C3" s="34"/>
      <c r="D3" s="35"/>
      <c r="E3" s="36" t="s">
        <v>91</v>
      </c>
      <c r="F3" s="37"/>
      <c r="G3" s="37"/>
      <c r="H3" s="37"/>
      <c r="I3" s="37"/>
      <c r="J3" s="37"/>
      <c r="K3" s="37"/>
      <c r="L3" s="38"/>
      <c r="M3" s="15"/>
      <c r="N3" s="1" t="s">
        <v>92</v>
      </c>
      <c r="O3" s="59">
        <v>44367</v>
      </c>
      <c r="P3" s="12"/>
    </row>
    <row r="4" spans="1:17" x14ac:dyDescent="0.2">
      <c r="A4" s="19" t="s">
        <v>76</v>
      </c>
      <c r="B4" s="36">
        <v>200</v>
      </c>
      <c r="C4" s="37"/>
      <c r="D4" s="38"/>
      <c r="E4" s="20" t="s">
        <v>77</v>
      </c>
      <c r="F4" s="36">
        <v>5.3</v>
      </c>
      <c r="G4" s="37"/>
      <c r="H4" s="38"/>
      <c r="I4" s="36" t="s">
        <v>78</v>
      </c>
      <c r="J4" s="38"/>
      <c r="K4" s="36">
        <v>1075</v>
      </c>
      <c r="L4" s="38"/>
      <c r="M4" s="20" t="s">
        <v>23</v>
      </c>
      <c r="N4" s="36" t="s">
        <v>83</v>
      </c>
      <c r="O4" s="39"/>
      <c r="P4" s="12"/>
    </row>
    <row r="5" spans="1:17" x14ac:dyDescent="0.2">
      <c r="A5" s="40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2"/>
      <c r="P5" s="12"/>
    </row>
    <row r="6" spans="1:17" x14ac:dyDescent="0.2">
      <c r="A6" s="43" t="s">
        <v>0</v>
      </c>
      <c r="B6" s="44" t="s">
        <v>2</v>
      </c>
      <c r="C6" s="44" t="s">
        <v>1</v>
      </c>
      <c r="D6" s="44"/>
      <c r="E6" s="44"/>
      <c r="F6" s="44"/>
      <c r="G6" s="44"/>
      <c r="H6" s="44"/>
      <c r="I6" s="44"/>
      <c r="J6" s="45" t="s">
        <v>3</v>
      </c>
      <c r="K6" s="45" t="s">
        <v>32</v>
      </c>
      <c r="L6" s="46" t="s">
        <v>4</v>
      </c>
      <c r="M6" s="46"/>
      <c r="N6" s="46"/>
      <c r="O6" s="47" t="s">
        <v>7</v>
      </c>
      <c r="P6" s="12"/>
    </row>
    <row r="7" spans="1:17" x14ac:dyDescent="0.2">
      <c r="A7" s="43"/>
      <c r="B7" s="44"/>
      <c r="C7" s="44"/>
      <c r="D7" s="44"/>
      <c r="E7" s="44"/>
      <c r="F7" s="44"/>
      <c r="G7" s="44"/>
      <c r="H7" s="44"/>
      <c r="I7" s="44"/>
      <c r="J7" s="45"/>
      <c r="K7" s="45"/>
      <c r="L7" s="18" t="s">
        <v>5</v>
      </c>
      <c r="M7" s="18" t="s">
        <v>34</v>
      </c>
      <c r="N7" s="18" t="s">
        <v>6</v>
      </c>
      <c r="O7" s="47"/>
      <c r="P7" s="12"/>
    </row>
    <row r="8" spans="1:17" x14ac:dyDescent="0.2">
      <c r="A8" s="49" t="s">
        <v>13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1"/>
      <c r="P8" s="12"/>
    </row>
    <row r="9" spans="1:17" hidden="1" x14ac:dyDescent="0.2">
      <c r="A9" s="2">
        <v>401020</v>
      </c>
      <c r="B9" s="1" t="s">
        <v>22</v>
      </c>
      <c r="C9" s="52" t="s">
        <v>20</v>
      </c>
      <c r="D9" s="34"/>
      <c r="E9" s="34"/>
      <c r="F9" s="34"/>
      <c r="G9" s="34"/>
      <c r="H9" s="34"/>
      <c r="I9" s="35"/>
      <c r="J9" s="1" t="s">
        <v>23</v>
      </c>
      <c r="K9" s="1"/>
      <c r="L9" s="1">
        <v>0.67</v>
      </c>
      <c r="M9" s="1"/>
      <c r="N9" s="23">
        <f>((L9+M9)+(L9+M9)*$L$44)</f>
        <v>0.88674500000000012</v>
      </c>
      <c r="O9" s="9">
        <f>N9*K9</f>
        <v>0</v>
      </c>
      <c r="P9" s="12" t="s">
        <v>79</v>
      </c>
      <c r="Q9" t="s">
        <v>41</v>
      </c>
    </row>
    <row r="10" spans="1:17" x14ac:dyDescent="0.2">
      <c r="A10" s="2">
        <v>511130</v>
      </c>
      <c r="B10" s="1" t="s">
        <v>22</v>
      </c>
      <c r="C10" s="52" t="s">
        <v>21</v>
      </c>
      <c r="D10" s="34"/>
      <c r="E10" s="34"/>
      <c r="F10" s="34"/>
      <c r="G10" s="34"/>
      <c r="H10" s="34"/>
      <c r="I10" s="35"/>
      <c r="J10" s="1" t="s">
        <v>23</v>
      </c>
      <c r="K10" s="1"/>
      <c r="L10" s="1">
        <v>0.72</v>
      </c>
      <c r="M10" s="1"/>
      <c r="N10" s="23">
        <f>((L10+M10)+(L10+M10)*$L$44)</f>
        <v>0.95291999999999999</v>
      </c>
      <c r="O10" s="9">
        <f>N10*K10</f>
        <v>0</v>
      </c>
      <c r="P10" s="12" t="s">
        <v>78</v>
      </c>
    </row>
    <row r="11" spans="1:17" x14ac:dyDescent="0.2">
      <c r="A11" s="2"/>
      <c r="B11" s="1"/>
      <c r="C11" s="48" t="s">
        <v>10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">
        <f>SUM(O9:O10)</f>
        <v>0</v>
      </c>
      <c r="P11" s="12"/>
    </row>
    <row r="12" spans="1:17" hidden="1" x14ac:dyDescent="0.2">
      <c r="A12" s="49" t="s">
        <v>14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1"/>
      <c r="P12" s="12"/>
    </row>
    <row r="13" spans="1:17" hidden="1" x14ac:dyDescent="0.2">
      <c r="A13" s="2">
        <v>810200</v>
      </c>
      <c r="B13" s="1" t="s">
        <v>22</v>
      </c>
      <c r="C13" s="52" t="s">
        <v>25</v>
      </c>
      <c r="D13" s="34"/>
      <c r="E13" s="34"/>
      <c r="F13" s="34"/>
      <c r="G13" s="34"/>
      <c r="H13" s="34"/>
      <c r="I13" s="35"/>
      <c r="J13" s="1" t="s">
        <v>27</v>
      </c>
      <c r="K13" s="1"/>
      <c r="L13" s="1">
        <v>18.760000000000002</v>
      </c>
      <c r="M13" s="1">
        <v>6.8179999999999996</v>
      </c>
      <c r="N13" s="1">
        <f t="shared" ref="N13:N18" si="0">(L13+M13)+(L13+M13)*$L$44</f>
        <v>33.852483000000007</v>
      </c>
      <c r="O13" s="9">
        <f t="shared" ref="O13:O18" si="1">N13*K13</f>
        <v>0</v>
      </c>
      <c r="P13" s="12"/>
      <c r="Q13" t="s">
        <v>42</v>
      </c>
    </row>
    <row r="14" spans="1:17" hidden="1" x14ac:dyDescent="0.2">
      <c r="A14" s="2">
        <v>600600</v>
      </c>
      <c r="B14" s="1" t="s">
        <v>22</v>
      </c>
      <c r="C14" s="53" t="s">
        <v>44</v>
      </c>
      <c r="D14" s="54"/>
      <c r="E14" s="54"/>
      <c r="F14" s="54"/>
      <c r="G14" s="54"/>
      <c r="H14" s="54"/>
      <c r="I14" s="55"/>
      <c r="J14" s="1" t="s">
        <v>40</v>
      </c>
      <c r="K14" s="1"/>
      <c r="L14" s="1">
        <v>11</v>
      </c>
      <c r="M14" s="1"/>
      <c r="N14" s="1">
        <f t="shared" si="0"/>
        <v>14.5585</v>
      </c>
      <c r="O14" s="9">
        <f t="shared" si="1"/>
        <v>0</v>
      </c>
      <c r="P14" s="12"/>
    </row>
    <row r="15" spans="1:17" hidden="1" x14ac:dyDescent="0.2">
      <c r="A15" s="2">
        <v>610400</v>
      </c>
      <c r="B15" s="1" t="s">
        <v>22</v>
      </c>
      <c r="C15" s="53" t="s">
        <v>45</v>
      </c>
      <c r="D15" s="54"/>
      <c r="E15" s="54"/>
      <c r="F15" s="54"/>
      <c r="G15" s="54"/>
      <c r="H15" s="54"/>
      <c r="I15" s="55"/>
      <c r="J15" s="1" t="s">
        <v>27</v>
      </c>
      <c r="K15" s="1"/>
      <c r="L15" s="1">
        <v>134</v>
      </c>
      <c r="M15" s="1"/>
      <c r="N15" s="1">
        <f t="shared" si="0"/>
        <v>177.34899999999999</v>
      </c>
      <c r="O15" s="9">
        <f t="shared" si="1"/>
        <v>0</v>
      </c>
      <c r="P15" s="12" t="s">
        <v>47</v>
      </c>
    </row>
    <row r="16" spans="1:17" hidden="1" x14ac:dyDescent="0.2">
      <c r="A16" s="2">
        <v>610600</v>
      </c>
      <c r="B16" s="1" t="s">
        <v>22</v>
      </c>
      <c r="C16" s="53" t="s">
        <v>46</v>
      </c>
      <c r="D16" s="54"/>
      <c r="E16" s="54"/>
      <c r="F16" s="54"/>
      <c r="G16" s="54"/>
      <c r="H16" s="54"/>
      <c r="I16" s="55"/>
      <c r="J16" s="1" t="s">
        <v>27</v>
      </c>
      <c r="K16" s="1"/>
      <c r="L16" s="1">
        <v>180</v>
      </c>
      <c r="M16" s="1"/>
      <c r="N16" s="1">
        <f t="shared" si="0"/>
        <v>238.23000000000002</v>
      </c>
      <c r="O16" s="9">
        <f t="shared" si="1"/>
        <v>0</v>
      </c>
      <c r="P16" s="12" t="s">
        <v>47</v>
      </c>
    </row>
    <row r="17" spans="1:16" hidden="1" x14ac:dyDescent="0.2">
      <c r="A17" s="2">
        <v>2003620</v>
      </c>
      <c r="B17" s="1" t="s">
        <v>53</v>
      </c>
      <c r="C17" s="53" t="s">
        <v>49</v>
      </c>
      <c r="D17" s="54"/>
      <c r="E17" s="54"/>
      <c r="F17" s="54"/>
      <c r="G17" s="54"/>
      <c r="H17" s="54"/>
      <c r="I17" s="55"/>
      <c r="J17" s="1" t="s">
        <v>3</v>
      </c>
      <c r="K17" s="1"/>
      <c r="L17" s="1">
        <v>975.7</v>
      </c>
      <c r="M17" s="1"/>
      <c r="N17" s="1">
        <f t="shared" si="0"/>
        <v>1291.3389500000001</v>
      </c>
      <c r="O17" s="9">
        <f t="shared" si="1"/>
        <v>0</v>
      </c>
      <c r="P17" s="12" t="s">
        <v>47</v>
      </c>
    </row>
    <row r="18" spans="1:16" hidden="1" x14ac:dyDescent="0.2">
      <c r="A18" s="2">
        <v>2003894</v>
      </c>
      <c r="B18" s="1" t="s">
        <v>48</v>
      </c>
      <c r="C18" s="53" t="s">
        <v>50</v>
      </c>
      <c r="D18" s="54"/>
      <c r="E18" s="54"/>
      <c r="F18" s="54"/>
      <c r="G18" s="54"/>
      <c r="H18" s="54"/>
      <c r="I18" s="55"/>
      <c r="J18" s="1" t="s">
        <v>3</v>
      </c>
      <c r="K18" s="1"/>
      <c r="L18" s="1">
        <v>1250</v>
      </c>
      <c r="M18" s="1"/>
      <c r="N18" s="1">
        <f t="shared" si="0"/>
        <v>1654.375</v>
      </c>
      <c r="O18" s="9">
        <f t="shared" si="1"/>
        <v>0</v>
      </c>
      <c r="P18" s="12" t="s">
        <v>47</v>
      </c>
    </row>
    <row r="19" spans="1:16" hidden="1" x14ac:dyDescent="0.2">
      <c r="A19" s="2"/>
      <c r="B19" s="1"/>
      <c r="C19" s="48" t="s">
        <v>9</v>
      </c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">
        <f>SUM(O13:O17)</f>
        <v>0</v>
      </c>
      <c r="P19" s="12"/>
    </row>
    <row r="20" spans="1:16" x14ac:dyDescent="0.2">
      <c r="A20" s="49" t="s">
        <v>15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1"/>
      <c r="P20" s="12"/>
    </row>
    <row r="21" spans="1:16" x14ac:dyDescent="0.2">
      <c r="A21" s="2" t="str">
        <f>Plan1!B10</f>
        <v>DER - 511200</v>
      </c>
      <c r="B21" s="1" t="s">
        <v>22</v>
      </c>
      <c r="C21" s="52" t="str">
        <f>Plan1!A10</f>
        <v>Regularização compac.subleito 100% PN (B)</v>
      </c>
      <c r="D21" s="34"/>
      <c r="E21" s="34"/>
      <c r="F21" s="34"/>
      <c r="G21" s="34"/>
      <c r="H21" s="34"/>
      <c r="I21" s="35"/>
      <c r="J21" s="1" t="s">
        <v>23</v>
      </c>
      <c r="K21" s="1">
        <f>K4</f>
        <v>1075</v>
      </c>
      <c r="L21" s="1">
        <v>2.95</v>
      </c>
      <c r="M21" s="1">
        <v>0.55000000000000004</v>
      </c>
      <c r="N21" s="23">
        <f t="shared" ref="N21:N30" si="2">((L21+M21)+(L21+M21)*$L$44)</f>
        <v>4.63225</v>
      </c>
      <c r="O21" s="9">
        <f t="shared" ref="O21:O24" si="3">N21*K21</f>
        <v>4979.6687499999998</v>
      </c>
      <c r="P21" s="12" t="s">
        <v>78</v>
      </c>
    </row>
    <row r="22" spans="1:16" x14ac:dyDescent="0.2">
      <c r="A22" s="2" t="str">
        <f>Plan1!B11</f>
        <v>DER - 401160</v>
      </c>
      <c r="B22" s="1" t="s">
        <v>22</v>
      </c>
      <c r="C22" s="52" t="str">
        <f>Plan1!A11</f>
        <v>Conformação de subleito e adequação da inclinação de pista</v>
      </c>
      <c r="D22" s="34"/>
      <c r="E22" s="34"/>
      <c r="F22" s="34"/>
      <c r="G22" s="34"/>
      <c r="H22" s="34"/>
      <c r="I22" s="35"/>
      <c r="J22" s="1" t="s">
        <v>23</v>
      </c>
      <c r="K22" s="1">
        <f>K21</f>
        <v>1075</v>
      </c>
      <c r="L22" s="1">
        <v>0.16</v>
      </c>
      <c r="M22" s="1">
        <v>0.55000000000000004</v>
      </c>
      <c r="N22" s="23">
        <f t="shared" si="2"/>
        <v>0.9396850000000001</v>
      </c>
      <c r="O22" s="9">
        <f t="shared" si="3"/>
        <v>1010.1613750000001</v>
      </c>
      <c r="P22" s="12" t="s">
        <v>78</v>
      </c>
    </row>
    <row r="23" spans="1:16" x14ac:dyDescent="0.2">
      <c r="A23" s="2" t="str">
        <f>Plan1!B12</f>
        <v>DER - 532600</v>
      </c>
      <c r="B23" s="1" t="s">
        <v>22</v>
      </c>
      <c r="C23" s="52" t="str">
        <f>Plan1!A12</f>
        <v>Colchão de argila p/ pav. Poliédrico</v>
      </c>
      <c r="D23" s="34"/>
      <c r="E23" s="34"/>
      <c r="F23" s="34"/>
      <c r="G23" s="34"/>
      <c r="H23" s="34"/>
      <c r="I23" s="35"/>
      <c r="J23" s="1" t="s">
        <v>23</v>
      </c>
      <c r="K23" s="1">
        <f>K22</f>
        <v>1075</v>
      </c>
      <c r="L23" s="1">
        <v>1.67</v>
      </c>
      <c r="M23" s="1">
        <v>0.55000000000000004</v>
      </c>
      <c r="N23" s="23">
        <f t="shared" si="2"/>
        <v>2.9381699999999995</v>
      </c>
      <c r="O23" s="9">
        <f t="shared" si="3"/>
        <v>3158.5327499999994</v>
      </c>
      <c r="P23" s="12" t="s">
        <v>78</v>
      </c>
    </row>
    <row r="24" spans="1:16" x14ac:dyDescent="0.2">
      <c r="A24" s="2" t="str">
        <f>Plan1!B13</f>
        <v>DER - 521450</v>
      </c>
      <c r="B24" s="1" t="s">
        <v>22</v>
      </c>
      <c r="C24" s="52" t="str">
        <f>Plan1!A13</f>
        <v>Extracão, carga, transp. preparo e assentamento do poliedro</v>
      </c>
      <c r="D24" s="34"/>
      <c r="E24" s="34"/>
      <c r="F24" s="34"/>
      <c r="G24" s="34"/>
      <c r="H24" s="34"/>
      <c r="I24" s="35"/>
      <c r="J24" s="1" t="s">
        <v>23</v>
      </c>
      <c r="K24" s="1">
        <f>K23</f>
        <v>1075</v>
      </c>
      <c r="L24" s="1">
        <v>18.489999999999998</v>
      </c>
      <c r="M24" s="1">
        <v>2.4300000000000002</v>
      </c>
      <c r="N24" s="23">
        <f t="shared" si="2"/>
        <v>27.687619999999999</v>
      </c>
      <c r="O24" s="9">
        <f t="shared" si="3"/>
        <v>29764.191499999997</v>
      </c>
      <c r="P24" s="12" t="s">
        <v>78</v>
      </c>
    </row>
    <row r="25" spans="1:16" x14ac:dyDescent="0.2">
      <c r="A25" s="2" t="str">
        <f>Plan1!B14</f>
        <v>DER - 535200</v>
      </c>
      <c r="B25" s="1" t="s">
        <v>22</v>
      </c>
      <c r="C25" s="52" t="str">
        <f>Plan1!A14</f>
        <v>Extração, carga, transp. assent. cordão lat. pedra p/ pav. Poliédrico</v>
      </c>
      <c r="D25" s="34"/>
      <c r="E25" s="34"/>
      <c r="F25" s="34"/>
      <c r="G25" s="34"/>
      <c r="H25" s="34"/>
      <c r="I25" s="35"/>
      <c r="J25" s="1" t="s">
        <v>23</v>
      </c>
      <c r="K25" s="1">
        <f>B4*2</f>
        <v>400</v>
      </c>
      <c r="L25" s="1">
        <v>8.51</v>
      </c>
      <c r="M25" s="1">
        <v>0.9</v>
      </c>
      <c r="N25" s="23">
        <f t="shared" si="2"/>
        <v>12.454135000000001</v>
      </c>
      <c r="O25" s="9">
        <f t="shared" ref="O25:O30" si="4">N25*K25</f>
        <v>4981.6540000000005</v>
      </c>
      <c r="P25" s="12" t="s">
        <v>80</v>
      </c>
    </row>
    <row r="26" spans="1:16" x14ac:dyDescent="0.2">
      <c r="A26" s="2" t="str">
        <f>Plan1!B15</f>
        <v>DER - 575100</v>
      </c>
      <c r="B26" s="1" t="s">
        <v>22</v>
      </c>
      <c r="C26" s="52" t="str">
        <f>Plan1!A15</f>
        <v>Contencão lateral c/ solo local p/ pav. Poliédrico</v>
      </c>
      <c r="D26" s="34"/>
      <c r="E26" s="34"/>
      <c r="F26" s="34"/>
      <c r="G26" s="34"/>
      <c r="H26" s="34"/>
      <c r="I26" s="35"/>
      <c r="J26" s="1" t="s">
        <v>23</v>
      </c>
      <c r="K26" s="1">
        <f>B4*1*2</f>
        <v>400</v>
      </c>
      <c r="L26" s="1">
        <v>1.32</v>
      </c>
      <c r="M26" s="1">
        <v>0.55000000000000004</v>
      </c>
      <c r="N26" s="23">
        <f t="shared" si="2"/>
        <v>2.474945</v>
      </c>
      <c r="O26" s="9">
        <f t="shared" si="4"/>
        <v>989.97799999999995</v>
      </c>
      <c r="P26" s="12" t="s">
        <v>88</v>
      </c>
    </row>
    <row r="27" spans="1:16" x14ac:dyDescent="0.2">
      <c r="A27" s="2" t="str">
        <f>Plan1!B16</f>
        <v>DER - 532650</v>
      </c>
      <c r="B27" s="1" t="s">
        <v>22</v>
      </c>
      <c r="C27" s="52" t="str">
        <f>Plan1!A16</f>
        <v>Enchimento c/ argila p/ pav. Poliédrico</v>
      </c>
      <c r="D27" s="34"/>
      <c r="E27" s="34"/>
      <c r="F27" s="34"/>
      <c r="G27" s="34"/>
      <c r="H27" s="34"/>
      <c r="I27" s="35"/>
      <c r="J27" s="1" t="s">
        <v>23</v>
      </c>
      <c r="K27" s="1">
        <f>K23</f>
        <v>1075</v>
      </c>
      <c r="L27" s="1">
        <v>0.8</v>
      </c>
      <c r="M27" s="1"/>
      <c r="N27" s="23">
        <f t="shared" si="2"/>
        <v>1.0588000000000002</v>
      </c>
      <c r="O27" s="9">
        <f t="shared" si="4"/>
        <v>1138.2100000000003</v>
      </c>
      <c r="P27" s="12" t="s">
        <v>78</v>
      </c>
    </row>
    <row r="28" spans="1:16" x14ac:dyDescent="0.2">
      <c r="A28" s="2" t="str">
        <f>Plan1!B17</f>
        <v>DER - 532700</v>
      </c>
      <c r="B28" s="1" t="s">
        <v>22</v>
      </c>
      <c r="C28" s="52" t="str">
        <f>Plan1!A17</f>
        <v>Compactacão de pavimento poliédrico</v>
      </c>
      <c r="D28" s="34"/>
      <c r="E28" s="34"/>
      <c r="F28" s="34"/>
      <c r="G28" s="34"/>
      <c r="H28" s="34"/>
      <c r="I28" s="35"/>
      <c r="J28" s="1" t="s">
        <v>23</v>
      </c>
      <c r="K28" s="1">
        <f>K27</f>
        <v>1075</v>
      </c>
      <c r="L28" s="1">
        <v>0.43</v>
      </c>
      <c r="M28" s="1"/>
      <c r="N28" s="23">
        <f t="shared" si="2"/>
        <v>0.56910499999999997</v>
      </c>
      <c r="O28" s="9">
        <f t="shared" si="4"/>
        <v>611.78787499999999</v>
      </c>
      <c r="P28" s="12"/>
    </row>
    <row r="29" spans="1:16" x14ac:dyDescent="0.2">
      <c r="A29" s="2" t="str">
        <f>Plan1!B18</f>
        <v>DER - 401140</v>
      </c>
      <c r="B29" s="1" t="s">
        <v>22</v>
      </c>
      <c r="C29" s="52" t="str">
        <f>Plan1!A18</f>
        <v>Esc. de vala lateral rasa c/motoniveladora</v>
      </c>
      <c r="D29" s="34"/>
      <c r="E29" s="34"/>
      <c r="F29" s="34"/>
      <c r="G29" s="34"/>
      <c r="H29" s="34"/>
      <c r="I29" s="35"/>
      <c r="J29" s="1" t="s">
        <v>27</v>
      </c>
      <c r="K29" s="1">
        <v>0</v>
      </c>
      <c r="L29" s="1">
        <v>0.27</v>
      </c>
      <c r="M29" s="1"/>
      <c r="N29" s="23">
        <f t="shared" si="2"/>
        <v>0.35734500000000002</v>
      </c>
      <c r="O29" s="9">
        <f t="shared" si="4"/>
        <v>0</v>
      </c>
      <c r="P29" s="12" t="s">
        <v>80</v>
      </c>
    </row>
    <row r="30" spans="1:16" x14ac:dyDescent="0.2">
      <c r="A30" s="2" t="s">
        <v>87</v>
      </c>
      <c r="B30" s="1" t="s">
        <v>22</v>
      </c>
      <c r="C30" s="52" t="s">
        <v>86</v>
      </c>
      <c r="D30" s="34"/>
      <c r="E30" s="34"/>
      <c r="F30" s="34"/>
      <c r="G30" s="34"/>
      <c r="H30" s="34"/>
      <c r="I30" s="35"/>
      <c r="J30" s="1" t="s">
        <v>23</v>
      </c>
      <c r="K30" s="1">
        <v>0</v>
      </c>
      <c r="L30" s="1">
        <v>7.68</v>
      </c>
      <c r="M30" s="1"/>
      <c r="N30" s="23">
        <f t="shared" si="2"/>
        <v>10.164479999999999</v>
      </c>
      <c r="O30" s="9">
        <f t="shared" si="4"/>
        <v>0</v>
      </c>
      <c r="P30" s="12" t="s">
        <v>85</v>
      </c>
    </row>
    <row r="31" spans="1:16" x14ac:dyDescent="0.2">
      <c r="A31" s="2"/>
      <c r="B31" s="1"/>
      <c r="C31" s="48" t="s">
        <v>8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">
        <f>SUM(O21:O30)</f>
        <v>46634.184249999998</v>
      </c>
      <c r="P31" s="12"/>
    </row>
    <row r="32" spans="1:16" hidden="1" x14ac:dyDescent="0.2">
      <c r="A32" s="49" t="s">
        <v>16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1"/>
      <c r="P32" s="12"/>
    </row>
    <row r="33" spans="1:16" hidden="1" x14ac:dyDescent="0.2">
      <c r="A33" s="2"/>
      <c r="B33" s="1"/>
      <c r="C33" s="36"/>
      <c r="D33" s="37"/>
      <c r="E33" s="37"/>
      <c r="F33" s="37"/>
      <c r="G33" s="37"/>
      <c r="H33" s="37"/>
      <c r="I33" s="38"/>
      <c r="J33" s="1"/>
      <c r="K33" s="1"/>
      <c r="L33" s="1"/>
      <c r="M33" s="1"/>
      <c r="N33" s="1"/>
      <c r="O33" s="3"/>
      <c r="P33" s="12"/>
    </row>
    <row r="34" spans="1:16" hidden="1" x14ac:dyDescent="0.2">
      <c r="A34" s="2"/>
      <c r="B34" s="1"/>
      <c r="C34" s="36"/>
      <c r="D34" s="37"/>
      <c r="E34" s="37"/>
      <c r="F34" s="37"/>
      <c r="G34" s="37"/>
      <c r="H34" s="37"/>
      <c r="I34" s="38"/>
      <c r="J34" s="1"/>
      <c r="K34" s="1"/>
      <c r="L34" s="1"/>
      <c r="M34" s="1"/>
      <c r="N34" s="1"/>
      <c r="O34" s="3"/>
      <c r="P34" s="12"/>
    </row>
    <row r="35" spans="1:16" hidden="1" x14ac:dyDescent="0.2">
      <c r="A35" s="2"/>
      <c r="B35" s="1"/>
      <c r="C35" s="48" t="s">
        <v>11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"/>
      <c r="P35" s="12"/>
    </row>
    <row r="36" spans="1:16" x14ac:dyDescent="0.2">
      <c r="A36" s="49" t="s">
        <v>17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1"/>
      <c r="P36" s="12"/>
    </row>
    <row r="37" spans="1:16" x14ac:dyDescent="0.2">
      <c r="A37" s="2">
        <v>820000</v>
      </c>
      <c r="B37" s="1" t="s">
        <v>22</v>
      </c>
      <c r="C37" s="52" t="s">
        <v>33</v>
      </c>
      <c r="D37" s="34"/>
      <c r="E37" s="34"/>
      <c r="F37" s="34"/>
      <c r="G37" s="34"/>
      <c r="H37" s="34"/>
      <c r="I37" s="35"/>
      <c r="J37" s="17" t="s">
        <v>23</v>
      </c>
      <c r="K37" s="17">
        <v>0</v>
      </c>
      <c r="L37" s="17">
        <v>345.1</v>
      </c>
      <c r="M37" s="17"/>
      <c r="N37" s="23">
        <f>((L37+M37)+(L37+M37)*$L$44)</f>
        <v>456.73985000000005</v>
      </c>
      <c r="O37" s="9">
        <f>N37*K37</f>
        <v>0</v>
      </c>
      <c r="P37" s="12" t="s">
        <v>51</v>
      </c>
    </row>
    <row r="38" spans="1:16" x14ac:dyDescent="0.2">
      <c r="A38" s="2">
        <v>821000</v>
      </c>
      <c r="B38" s="1" t="s">
        <v>22</v>
      </c>
      <c r="C38" s="52" t="s">
        <v>52</v>
      </c>
      <c r="D38" s="34"/>
      <c r="E38" s="34"/>
      <c r="F38" s="34"/>
      <c r="G38" s="34"/>
      <c r="H38" s="34"/>
      <c r="I38" s="35"/>
      <c r="J38" s="17" t="s">
        <v>3</v>
      </c>
      <c r="K38" s="17">
        <v>0</v>
      </c>
      <c r="L38" s="17">
        <v>116</v>
      </c>
      <c r="M38" s="17"/>
      <c r="N38" s="23">
        <f>((L38+M38)+(L38+M38)*$L$44)</f>
        <v>153.52600000000001</v>
      </c>
      <c r="O38" s="9">
        <f>N38*K38</f>
        <v>0</v>
      </c>
      <c r="P38" s="12"/>
    </row>
    <row r="39" spans="1:16" x14ac:dyDescent="0.2">
      <c r="A39" s="2"/>
      <c r="B39" s="1"/>
      <c r="C39" s="48" t="s">
        <v>18</v>
      </c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">
        <f>SUM(O34:O38)</f>
        <v>0</v>
      </c>
      <c r="P39" s="12"/>
    </row>
    <row r="40" spans="1:16" x14ac:dyDescent="0.2">
      <c r="A40" s="2"/>
      <c r="B40" s="1"/>
      <c r="C40" s="36"/>
      <c r="D40" s="37"/>
      <c r="E40" s="37"/>
      <c r="F40" s="37"/>
      <c r="G40" s="37"/>
      <c r="H40" s="37"/>
      <c r="I40" s="38"/>
      <c r="J40" s="1"/>
      <c r="K40" s="1"/>
      <c r="L40" s="1"/>
      <c r="M40" s="1"/>
      <c r="N40" s="1"/>
      <c r="O40" s="5"/>
      <c r="P40" s="12"/>
    </row>
    <row r="41" spans="1:16" ht="16" thickBot="1" x14ac:dyDescent="0.25">
      <c r="A41" s="6"/>
      <c r="B41" s="7"/>
      <c r="C41" s="57" t="s">
        <v>12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10">
        <f>O39+O31+O19+O11+0.01</f>
        <v>46634.19425</v>
      </c>
      <c r="P41" s="13"/>
    </row>
    <row r="42" spans="1:16" x14ac:dyDescent="0.2">
      <c r="N42" t="s">
        <v>84</v>
      </c>
      <c r="O42" s="21"/>
    </row>
    <row r="43" spans="1:16" x14ac:dyDescent="0.2">
      <c r="N43" s="25">
        <f>O41/K4</f>
        <v>43.380645813953485</v>
      </c>
      <c r="O43" t="s">
        <v>81</v>
      </c>
    </row>
    <row r="44" spans="1:16" x14ac:dyDescent="0.2">
      <c r="A44" s="58" t="s">
        <v>35</v>
      </c>
      <c r="B44" s="58"/>
      <c r="C44" s="58"/>
      <c r="E44" s="58" t="s">
        <v>36</v>
      </c>
      <c r="F44" s="58"/>
      <c r="G44" s="58"/>
      <c r="H44" s="58"/>
      <c r="J44" t="s">
        <v>24</v>
      </c>
      <c r="L44" s="8">
        <v>0.32350000000000001</v>
      </c>
      <c r="M44" s="8"/>
    </row>
    <row r="45" spans="1:16" x14ac:dyDescent="0.2">
      <c r="A45" s="16"/>
      <c r="B45" s="16"/>
      <c r="C45" s="16"/>
      <c r="E45" s="16"/>
      <c r="F45" s="16"/>
      <c r="G45" s="16"/>
      <c r="N45" t="s">
        <v>90</v>
      </c>
      <c r="O45" s="22">
        <f>O42-O41</f>
        <v>-46634.19425</v>
      </c>
    </row>
    <row r="46" spans="1:16" x14ac:dyDescent="0.2">
      <c r="A46" s="16"/>
      <c r="B46" s="16"/>
      <c r="C46" s="16"/>
      <c r="E46" s="16"/>
      <c r="F46" s="16"/>
      <c r="G46" s="16"/>
    </row>
    <row r="50" spans="6:16" x14ac:dyDescent="0.2">
      <c r="F50" s="56" t="s">
        <v>37</v>
      </c>
      <c r="G50" s="56"/>
      <c r="H50" s="56"/>
      <c r="I50" s="56"/>
    </row>
    <row r="51" spans="6:16" x14ac:dyDescent="0.2">
      <c r="F51" s="26" t="s">
        <v>38</v>
      </c>
      <c r="G51" s="26"/>
      <c r="H51" s="26"/>
      <c r="I51" s="26"/>
    </row>
    <row r="52" spans="6:16" x14ac:dyDescent="0.2">
      <c r="F52" s="26" t="s">
        <v>39</v>
      </c>
      <c r="G52" s="26"/>
      <c r="H52" s="26"/>
      <c r="I52" s="26"/>
    </row>
    <row r="54" spans="6:16" x14ac:dyDescent="0.2">
      <c r="P54"/>
    </row>
    <row r="56" spans="6:16" x14ac:dyDescent="0.2">
      <c r="O56" s="24"/>
    </row>
  </sheetData>
  <mergeCells count="56">
    <mergeCell ref="F50:I50"/>
    <mergeCell ref="C38:I38"/>
    <mergeCell ref="C39:N39"/>
    <mergeCell ref="C40:I40"/>
    <mergeCell ref="C41:N41"/>
    <mergeCell ref="A44:C44"/>
    <mergeCell ref="E44:H44"/>
    <mergeCell ref="C33:I33"/>
    <mergeCell ref="C34:I34"/>
    <mergeCell ref="C35:N35"/>
    <mergeCell ref="A36:O36"/>
    <mergeCell ref="C37:I37"/>
    <mergeCell ref="A32:O32"/>
    <mergeCell ref="A20:O20"/>
    <mergeCell ref="C21:I21"/>
    <mergeCell ref="C22:I22"/>
    <mergeCell ref="C23:I23"/>
    <mergeCell ref="C24:I24"/>
    <mergeCell ref="C25:I25"/>
    <mergeCell ref="C26:I26"/>
    <mergeCell ref="C27:I27"/>
    <mergeCell ref="C28:I28"/>
    <mergeCell ref="C29:I29"/>
    <mergeCell ref="C31:N31"/>
    <mergeCell ref="C30:I30"/>
    <mergeCell ref="K6:K7"/>
    <mergeCell ref="L6:N6"/>
    <mergeCell ref="O6:O7"/>
    <mergeCell ref="C19:N19"/>
    <mergeCell ref="A8:O8"/>
    <mergeCell ref="C9:I9"/>
    <mergeCell ref="C10:I10"/>
    <mergeCell ref="C11:N11"/>
    <mergeCell ref="A12:O12"/>
    <mergeCell ref="C13:I13"/>
    <mergeCell ref="C14:I14"/>
    <mergeCell ref="C15:I15"/>
    <mergeCell ref="C16:I16"/>
    <mergeCell ref="C17:I17"/>
    <mergeCell ref="C18:I18"/>
    <mergeCell ref="F51:I51"/>
    <mergeCell ref="F52:I52"/>
    <mergeCell ref="A1:O1"/>
    <mergeCell ref="A2:O2"/>
    <mergeCell ref="A3:D3"/>
    <mergeCell ref="E3:L3"/>
    <mergeCell ref="B4:D4"/>
    <mergeCell ref="F4:H4"/>
    <mergeCell ref="I4:J4"/>
    <mergeCell ref="K4:L4"/>
    <mergeCell ref="N4:O4"/>
    <mergeCell ref="A5:O5"/>
    <mergeCell ref="A6:A7"/>
    <mergeCell ref="B6:B7"/>
    <mergeCell ref="C6:I7"/>
    <mergeCell ref="J6:J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9EFB6-2D34-E34F-BAC4-43F103784019}">
  <dimension ref="A2:A17"/>
  <sheetViews>
    <sheetView workbookViewId="0">
      <selection activeCell="F9" sqref="F9"/>
    </sheetView>
  </sheetViews>
  <sheetFormatPr baseColWidth="10" defaultRowHeight="15" x14ac:dyDescent="0.2"/>
  <sheetData>
    <row r="2" spans="1:1" x14ac:dyDescent="0.2">
      <c r="A2" t="s">
        <v>56</v>
      </c>
    </row>
    <row r="3" spans="1:1" x14ac:dyDescent="0.2">
      <c r="A3" t="s">
        <v>57</v>
      </c>
    </row>
    <row r="4" spans="1:1" x14ac:dyDescent="0.2">
      <c r="A4" t="s">
        <v>58</v>
      </c>
    </row>
    <row r="5" spans="1:1" x14ac:dyDescent="0.2">
      <c r="A5" t="s">
        <v>59</v>
      </c>
    </row>
    <row r="6" spans="1:1" x14ac:dyDescent="0.2">
      <c r="A6" t="s">
        <v>60</v>
      </c>
    </row>
    <row r="7" spans="1:1" x14ac:dyDescent="0.2">
      <c r="A7" t="s">
        <v>61</v>
      </c>
    </row>
    <row r="8" spans="1:1" x14ac:dyDescent="0.2">
      <c r="A8" t="s">
        <v>62</v>
      </c>
    </row>
    <row r="9" spans="1:1" x14ac:dyDescent="0.2">
      <c r="A9" t="s">
        <v>63</v>
      </c>
    </row>
    <row r="10" spans="1:1" x14ac:dyDescent="0.2">
      <c r="A10" t="s">
        <v>64</v>
      </c>
    </row>
    <row r="13" spans="1:1" x14ac:dyDescent="0.2">
      <c r="A13" t="s">
        <v>20</v>
      </c>
    </row>
    <row r="14" spans="1:1" x14ac:dyDescent="0.2">
      <c r="A14" t="s">
        <v>21</v>
      </c>
    </row>
    <row r="16" spans="1:1" x14ac:dyDescent="0.2">
      <c r="A16" t="s">
        <v>33</v>
      </c>
    </row>
    <row r="17" spans="1:1" x14ac:dyDescent="0.2">
      <c r="A17" t="s">
        <v>52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GLOBAL</vt:lpstr>
      <vt:lpstr>Planilha1</vt:lpstr>
      <vt:lpstr>GLOBAL!Area_de_impressao</vt:lpstr>
    </vt:vector>
  </TitlesOfParts>
  <Company>Secretaria de Estado de Infraestrutura e Logistica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Moreira Gomes</dc:creator>
  <cp:lastModifiedBy>Microsoft Office User</cp:lastModifiedBy>
  <cp:lastPrinted>2021-06-20T11:58:24Z</cp:lastPrinted>
  <dcterms:created xsi:type="dcterms:W3CDTF">2017-10-09T18:22:53Z</dcterms:created>
  <dcterms:modified xsi:type="dcterms:W3CDTF">2021-06-20T11:58:27Z</dcterms:modified>
</cp:coreProperties>
</file>